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23"/>
  <workbookPr/>
  <xr:revisionPtr revIDLastSave="0" documentId="8_{0AFE0641-3378-4752-9E50-453B4A06F6C2}" xr6:coauthVersionLast="47" xr6:coauthVersionMax="47" xr10:uidLastSave="{00000000-0000-0000-0000-000000000000}"/>
  <bookViews>
    <workbookView xWindow="32760" yWindow="32760" windowWidth="5760" windowHeight="6600" firstSheet="3" activeTab="3" xr2:uid="{00000000-000D-0000-FFFF-FFFF00000000}"/>
  </bookViews>
  <sheets>
    <sheet name="Scheda A" sheetId="1" r:id="rId1"/>
    <sheet name="Scheda B" sheetId="3" r:id="rId2"/>
    <sheet name="Scheda C" sheetId="7" r:id="rId3"/>
    <sheet name="Scheda D" sheetId="6" r:id="rId4"/>
  </sheets>
  <definedNames>
    <definedName name="_xlnm.Print_Area" localSheetId="0">'Scheda A'!$A$1:$G$67</definedName>
    <definedName name="_xlnm.Print_Area" localSheetId="1">'Scheda B'!$A$1:$M$43</definedName>
    <definedName name="_xlnm.Print_Area" localSheetId="2">'Scheda C'!$A$1:$J$12</definedName>
    <definedName name="_xlnm.Print_Area" localSheetId="3">'Scheda D'!$A$1:$M$29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6" l="1"/>
  <c r="M7" i="6"/>
  <c r="M10" i="6"/>
  <c r="M11" i="6"/>
  <c r="M12" i="6"/>
  <c r="M13" i="6"/>
  <c r="M14" i="6"/>
  <c r="M15" i="6"/>
  <c r="M16" i="6"/>
  <c r="H25" i="6"/>
  <c r="B22" i="6" s="1"/>
  <c r="H4" i="7"/>
  <c r="H11" i="7"/>
  <c r="M6" i="3"/>
  <c r="M7" i="3"/>
  <c r="M10" i="3"/>
  <c r="M11" i="3"/>
  <c r="M12" i="3"/>
  <c r="H29" i="3"/>
  <c r="C34" i="3"/>
  <c r="C35" i="3"/>
  <c r="C36" i="3"/>
  <c r="C37" i="3"/>
  <c r="C38" i="3"/>
  <c r="C39" i="3"/>
  <c r="C40" i="3"/>
  <c r="C41" i="3"/>
  <c r="C42" i="3"/>
  <c r="C43" i="3"/>
  <c r="C12" i="1"/>
  <c r="D8" i="1" s="1"/>
  <c r="F8" i="1" s="1"/>
  <c r="D7" i="7" l="1"/>
  <c r="G44" i="3"/>
  <c r="F28" i="3" s="1"/>
  <c r="M22" i="3" s="1"/>
  <c r="M23" i="3" s="1"/>
  <c r="M13" i="3"/>
  <c r="M14" i="3" s="1"/>
  <c r="M15" i="3" s="1"/>
  <c r="B14" i="1"/>
  <c r="D11" i="1"/>
  <c r="F11" i="1" s="1"/>
  <c r="D9" i="1"/>
  <c r="F9" i="1" s="1"/>
  <c r="D7" i="1"/>
  <c r="F7" i="1" s="1"/>
  <c r="D10" i="1"/>
  <c r="F10" i="1" s="1"/>
  <c r="M16" i="3" l="1"/>
  <c r="I23" i="3"/>
  <c r="B22" i="3"/>
  <c r="B17" i="1"/>
  <c r="E20" i="1" s="1"/>
  <c r="B16" i="1"/>
  <c r="E18" i="1"/>
  <c r="E17" i="1"/>
  <c r="E19" i="1"/>
  <c r="G12" i="1"/>
  <c r="G20" i="1" l="1"/>
  <c r="B24" i="1" s="1"/>
  <c r="D74" i="1" s="1"/>
  <c r="D73" i="1" l="1"/>
  <c r="D80" i="1"/>
  <c r="D78" i="1"/>
  <c r="D75" i="1"/>
  <c r="D71" i="1"/>
  <c r="D77" i="1"/>
  <c r="D79" i="1"/>
  <c r="D76" i="1"/>
  <c r="D81" i="1"/>
  <c r="D72" i="1"/>
  <c r="G70" i="1" l="1"/>
  <c r="D24" i="1" s="1"/>
  <c r="F24" i="1"/>
  <c r="C40" i="1" s="1"/>
  <c r="C61" i="1" s="1"/>
  <c r="G71" i="1"/>
  <c r="C64" i="1" l="1"/>
  <c r="C62" i="1"/>
  <c r="C67" i="1"/>
  <c r="C65" i="1"/>
  <c r="C66" i="1"/>
  <c r="C58" i="1"/>
  <c r="C59" i="1"/>
  <c r="C63" i="1"/>
  <c r="C60" i="1"/>
  <c r="G68" i="1" l="1"/>
  <c r="E52" i="1" s="1"/>
  <c r="G46" i="1" s="1"/>
  <c r="E47" i="1" s="1"/>
  <c r="G47" i="1" l="1"/>
  <c r="C46" i="1" s="1"/>
</calcChain>
</file>

<file path=xl/sharedStrings.xml><?xml version="1.0" encoding="utf-8"?>
<sst xmlns="http://schemas.openxmlformats.org/spreadsheetml/2006/main" count="245" uniqueCount="157">
  <si>
    <r>
      <t xml:space="preserve">SCHEDA A - Calcolo QCC per interventi di nuova costruzione e per interventi di ristrutturazione
con demolizione e ricostruzione. </t>
    </r>
    <r>
      <rPr>
        <b/>
        <u/>
        <sz val="12"/>
        <rFont val="Calibri"/>
        <family val="2"/>
      </rPr>
      <t>Categoria funzionale: residenza</t>
    </r>
  </si>
  <si>
    <t>1) Calcolare gli incrementi i1 e i2 seguendo le Tabelle1 e 2</t>
  </si>
  <si>
    <t>Tabella 1 - INCREMENTO PER SUPERFICIE UTILE - i1</t>
  </si>
  <si>
    <t>Classi di superfici</t>
  </si>
  <si>
    <t>Alloggi</t>
  </si>
  <si>
    <t>Superficie utile SU</t>
  </si>
  <si>
    <t>Rapporto rispetto</t>
  </si>
  <si>
    <t>% di incremento</t>
  </si>
  <si>
    <t>% di incremento per</t>
  </si>
  <si>
    <t>(mq)</t>
  </si>
  <si>
    <t>(n)</t>
  </si>
  <si>
    <t>al totale di SU</t>
  </si>
  <si>
    <t>classi di superfici</t>
  </si>
  <si>
    <t>(1)</t>
  </si>
  <si>
    <t>(2)</t>
  </si>
  <si>
    <t>(3)</t>
  </si>
  <si>
    <t>(4) = (3) : SU</t>
  </si>
  <si>
    <t>(5)</t>
  </si>
  <si>
    <t>(6) = (4) x (5)</t>
  </si>
  <si>
    <t>≤ 95</t>
  </si>
  <si>
    <t>&gt; 95 ≤ 110</t>
  </si>
  <si>
    <t>&gt; 110  ≤ 130</t>
  </si>
  <si>
    <t>&gt; 130 ≤ 160</t>
  </si>
  <si>
    <t>&gt; 160</t>
  </si>
  <si>
    <t>Totale SU</t>
  </si>
  <si>
    <t>Somma incrementi i1 =</t>
  </si>
  <si>
    <t>Tabella 2 - INCREMENTO PER SERVIZI ED ACCESSORI - i2</t>
  </si>
  <si>
    <t>Tot. SU</t>
  </si>
  <si>
    <t>Intervallo R di variabilità del rapporto percentuale (%)</t>
  </si>
  <si>
    <t>Ipotesi che ricorre</t>
  </si>
  <si>
    <t>% i2 corrispondente</t>
  </si>
  <si>
    <t>Tot. SA</t>
  </si>
  <si>
    <t>Tot. SC = SU + 60% SA =</t>
  </si>
  <si>
    <t xml:space="preserve">R = (SA: SU) * 100 = </t>
  </si>
  <si>
    <t>≤ 50</t>
  </si>
  <si>
    <t>&gt; 50 ≤ 75</t>
  </si>
  <si>
    <t>&gt; 75 ≤ 100</t>
  </si>
  <si>
    <t>&gt; 100</t>
  </si>
  <si>
    <t xml:space="preserve">2) Calcolare l’incremento i e la maggiorazione M </t>
  </si>
  <si>
    <t>Tabella 3 – CALCOLO INCREMENTO i E MAGGIORAZIONE M</t>
  </si>
  <si>
    <t>i = i1 + i2 =</t>
  </si>
  <si>
    <t>Classe edificio =</t>
  </si>
  <si>
    <t>Maggiorazione M =</t>
  </si>
  <si>
    <t>Intervalli %</t>
  </si>
  <si>
    <t>Classe/maggiorazione</t>
  </si>
  <si>
    <t>% di i fino a 5 inclusa:</t>
  </si>
  <si>
    <t>Classe I - M= 0</t>
  </si>
  <si>
    <t>% di i da 30 a 35 inclusa:</t>
  </si>
  <si>
    <t>Classe VII - M=30</t>
  </si>
  <si>
    <t>% di i da 5 a 10 inclusa:</t>
  </si>
  <si>
    <t>Classe II - M= 5</t>
  </si>
  <si>
    <t>% di i da 35 a 40 inclusa:</t>
  </si>
  <si>
    <t>Classe VIII - M=35</t>
  </si>
  <si>
    <t>% di i da 10 a 15 inclusa:</t>
  </si>
  <si>
    <t>Classe III - M=10</t>
  </si>
  <si>
    <t>% di i da 40 a 45 inclusa:</t>
  </si>
  <si>
    <t>Classe IX - M=40</t>
  </si>
  <si>
    <t>% di i da 15 a 20 inclusa:</t>
  </si>
  <si>
    <t>Classe IV - M=15</t>
  </si>
  <si>
    <t>% di i da 45 a 50 inclusa:</t>
  </si>
  <si>
    <t>Classe X - M=45</t>
  </si>
  <si>
    <t>% di i da 20 a 25 inclusa:</t>
  </si>
  <si>
    <t>Classe V - M=20</t>
  </si>
  <si>
    <t>% di i oltre 50%:</t>
  </si>
  <si>
    <t>Classe XI - M=50</t>
  </si>
  <si>
    <t>% di i da 25 a 30 inclusa:</t>
  </si>
  <si>
    <t>Classe VI - M=25</t>
  </si>
  <si>
    <t xml:space="preserve">3) Calcolare il costo di costruzione convenzionale unitario A (come definito al punto 5.1 della DAL 186/2018) </t>
  </si>
  <si>
    <r>
      <t xml:space="preserve">A </t>
    </r>
    <r>
      <rPr>
        <sz val="11"/>
        <rFont val="Calibri"/>
        <family val="2"/>
      </rPr>
      <t xml:space="preserve">= </t>
    </r>
  </si>
  <si>
    <t>€/mq</t>
  </si>
  <si>
    <t xml:space="preserve">4) Calcolare il costo di costruzione unitario maggiorato B </t>
  </si>
  <si>
    <t xml:space="preserve">B = A * (1 + M/100) =   </t>
  </si>
  <si>
    <t>dove:</t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</si>
  <si>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 </t>
    </r>
  </si>
  <si>
    <r>
      <rPr>
        <b/>
        <sz val="10"/>
        <rFont val="Calibri"/>
        <family val="2"/>
      </rPr>
      <t>M</t>
    </r>
    <r>
      <rPr>
        <sz val="10"/>
        <rFont val="Calibri"/>
        <family val="2"/>
      </rPr>
      <t xml:space="preserve"> è la maggiorazione calcolata rispetto alla classe edificio </t>
    </r>
  </si>
  <si>
    <t>5) Calcolare il QCC relativo al costo di costruzione:</t>
  </si>
  <si>
    <r>
      <t xml:space="preserve">QCC = (B * P) * SC * </t>
    </r>
    <r>
      <rPr>
        <b/>
        <sz val="11"/>
        <color indexed="8"/>
        <rFont val="Calibri"/>
        <family val="2"/>
      </rPr>
      <t xml:space="preserve">% riduzione </t>
    </r>
    <r>
      <rPr>
        <b/>
        <sz val="11"/>
        <rFont val="Calibri"/>
        <family val="2"/>
      </rPr>
      <t xml:space="preserve">=        </t>
    </r>
  </si>
  <si>
    <t>€</t>
  </si>
  <si>
    <t>B *P =</t>
  </si>
  <si>
    <t>Se B*P è minore di 25 €/mq allora B*P è da considerarsi pari a 25 €/mq                                P*B è</t>
  </si>
  <si>
    <t>B * P =</t>
  </si>
  <si>
    <r>
      <rPr>
        <b/>
        <sz val="10"/>
        <rFont val="Calibri"/>
        <family val="2"/>
      </rPr>
      <t>B</t>
    </r>
    <r>
      <rPr>
        <sz val="10"/>
        <rFont val="Calibri"/>
        <family val="2"/>
      </rPr>
      <t xml:space="preserve"> è il costo di costruzione unitario maggiorato </t>
    </r>
    <r>
      <rPr>
        <u/>
        <sz val="10"/>
        <rFont val="Calibri"/>
        <family val="2"/>
      </rPr>
      <t xml:space="preserve"> 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</si>
  <si>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in relazione al costo di costruzione unitario maggiorato B (Tab. 4 della Scheda A)</t>
    </r>
  </si>
  <si>
    <t>(In riferimento alle unità immobiliari aventi le caratteristiche delle abitazioni di lusso, così come definite dal DM 2 agosto 1969, o agli edifici provvisti di eliporto, il valore percentuale P è pari al 20%)</t>
  </si>
  <si>
    <t>abitazioni di lusso (SI/NO) =</t>
  </si>
  <si>
    <t>no</t>
  </si>
  <si>
    <t>P =</t>
  </si>
  <si>
    <t>%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</si>
  <si>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 </t>
    </r>
  </si>
  <si>
    <r>
      <rPr>
        <b/>
        <sz val="10"/>
        <rFont val="Calibri"/>
        <family val="2"/>
      </rPr>
      <t xml:space="preserve"> % riduzione</t>
    </r>
    <r>
      <rPr>
        <sz val="10"/>
        <rFont val="Calibri"/>
        <family val="2"/>
      </rPr>
      <t xml:space="preserve"> è l'eventuale riduzione della QCC per gli immobili </t>
    </r>
    <r>
      <rPr>
        <u/>
        <sz val="10"/>
        <rFont val="Calibri"/>
        <family val="2"/>
      </rPr>
      <t>collocati all’interno del territorio urbanizzato</t>
    </r>
    <r>
      <rPr>
        <sz val="10"/>
        <rFont val="Calibri"/>
        <family val="2"/>
      </rPr>
      <t xml:space="preserve"> relativi a interventi di ristrutturazione urbanistica ed edilizia, addensamento o sostituzione urbana, e per interventi di recupero o riuso di immobili dismessi o in via di dismissione (par. 5.3.12).  Per interventi di </t>
    </r>
    <r>
      <rPr>
        <u/>
        <sz val="10"/>
        <rFont val="Calibri"/>
        <family val="2"/>
      </rPr>
      <t>ristrutturazione edilizia eseguita mediante demolizione e ricostruzione</t>
    </r>
    <r>
      <rPr>
        <sz val="10"/>
        <rFont val="Calibri"/>
        <family val="2"/>
      </rPr>
      <t xml:space="preserve"> la % riduzione è pari al:</t>
    </r>
  </si>
  <si>
    <t>Tabella 4 - Percentuale P in relazione al costo di costruzione unitario maggiorato B</t>
  </si>
  <si>
    <t>Classi di valori imponibili “B” (€/mq)</t>
  </si>
  <si>
    <t>&lt; 500</t>
  </si>
  <si>
    <t>501 - 1.000</t>
  </si>
  <si>
    <t>1.001 - 1.500</t>
  </si>
  <si>
    <t>1.501 - 2.000</t>
  </si>
  <si>
    <t>2.001 - 2.500</t>
  </si>
  <si>
    <t>2.501 - 3.000</t>
  </si>
  <si>
    <t>3.001 - 3.500</t>
  </si>
  <si>
    <t>3.501 - 4.000</t>
  </si>
  <si>
    <t>4.001 - 4.500</t>
  </si>
  <si>
    <t>&gt; 4.501</t>
  </si>
  <si>
    <t>Classe</t>
  </si>
  <si>
    <t>Maggiorazione</t>
  </si>
  <si>
    <r>
      <t xml:space="preserve">SCHEDA B - Calcolo QCC per interventi su edifici esistenti. </t>
    </r>
    <r>
      <rPr>
        <b/>
        <u/>
        <sz val="12"/>
        <rFont val="Calibri"/>
        <family val="2"/>
      </rPr>
      <t>Categoria funzionale: residenza</t>
    </r>
  </si>
  <si>
    <t>1) Calcolare l’incidenza totale dei lavori da eseguire (i) seguendo la Tabella 5</t>
  </si>
  <si>
    <t xml:space="preserve">Tabella 5 – Stima dell’incidenza delle opere </t>
  </si>
  <si>
    <t>Incidenza delle singole categorie di lavori da eseguire</t>
  </si>
  <si>
    <t>Stima della incidenza dei lavori (%)</t>
  </si>
  <si>
    <t>Incidenza (i1)</t>
  </si>
  <si>
    <t>Fondazioni</t>
  </si>
  <si>
    <t>Travi-Pilastri</t>
  </si>
  <si>
    <t xml:space="preserve">Tamponamenti </t>
  </si>
  <si>
    <t>Muri portanti</t>
  </si>
  <si>
    <t>Solai, balconi</t>
  </si>
  <si>
    <t>Tramezzi interni</t>
  </si>
  <si>
    <t>Coperture</t>
  </si>
  <si>
    <t xml:space="preserve">Incidenza delle opere strutturali (i1) (max 50%)                                                                                                                                                                                            </t>
  </si>
  <si>
    <t xml:space="preserve"> Totale ( i1) =</t>
  </si>
  <si>
    <t xml:space="preserve">Incidenza delle opere di finitura (i2)                                                                                                                                                                                                                    </t>
  </si>
  <si>
    <t>(i2) = (i1) =</t>
  </si>
  <si>
    <t xml:space="preserve">                                                                           (i) = (i1) + (i2) =     </t>
  </si>
  <si>
    <t>(Indicare con 1  le ipotesi che ricorrono)</t>
  </si>
  <si>
    <t xml:space="preserve">2) Calcolare il costo di costruzione convenzionale unitario A (come definito al punto 5.1 della DAL 186/2018) </t>
  </si>
  <si>
    <t>Il valore A tiene conto anche dell'eventuale riduzione applicabile nei primi 5 anni dall'entrata in vigore della DAL per i Comuni aventi "A medio" &gt; 1.050 €/mq</t>
  </si>
  <si>
    <t>3) Calcolare il QCC relativo al costo di costruzione:</t>
  </si>
  <si>
    <t xml:space="preserve">QCC = A * P * SC * (i) * % riduzione =        </t>
  </si>
  <si>
    <t>=</t>
  </si>
  <si>
    <t>A*P =</t>
  </si>
  <si>
    <r>
      <t xml:space="preserve">Se A*P è minore di 25 €/mq allora A*P è da considerarsi pari a 25 €/mq.                                   </t>
    </r>
    <r>
      <rPr>
        <sz val="10"/>
        <rFont val="Calibri"/>
        <family val="2"/>
      </rPr>
      <t xml:space="preserve"> A*P è</t>
    </r>
  </si>
  <si>
    <r>
      <rPr>
        <b/>
        <sz val="10"/>
        <rFont val="Calibri"/>
        <family val="2"/>
      </rPr>
      <t>A</t>
    </r>
    <r>
      <rPr>
        <sz val="10"/>
        <rFont val="Calibri"/>
        <family val="2"/>
      </rPr>
      <t xml:space="preserve"> è il costo di costruzione convenzionale unitario</t>
    </r>
  </si>
  <si>
    <r>
      <rPr>
        <b/>
        <sz val="10"/>
        <rFont val="Calibri"/>
        <family val="2"/>
      </rPr>
      <t>P</t>
    </r>
    <r>
      <rPr>
        <sz val="10"/>
        <rFont val="Calibri"/>
        <family val="2"/>
      </rPr>
      <t xml:space="preserve"> è la percentuale in relazione al costo di costruzione convenzionale unitario A (Tabella 6)</t>
    </r>
  </si>
  <si>
    <t>In riferimento alle unità immobiliari aventi le caratteristiche delle abitazioni di lusso, così come definite dal DM 2 agosto 1969, o agli edifici provvisti di eliporto, il valore percentuale P è pari al 20%.</t>
  </si>
  <si>
    <t>SU = mq</t>
  </si>
  <si>
    <t>SA = mq</t>
  </si>
  <si>
    <t xml:space="preserve">SC = </t>
  </si>
  <si>
    <t>mq</t>
  </si>
  <si>
    <r>
      <rPr>
        <b/>
        <sz val="10"/>
        <rFont val="Calibri"/>
        <family val="2"/>
      </rPr>
      <t>(i)</t>
    </r>
    <r>
      <rPr>
        <sz val="10"/>
        <rFont val="Calibri"/>
        <family val="2"/>
      </rPr>
      <t xml:space="preserve"> è l’incidenza totale dei lavori da eseguire </t>
    </r>
  </si>
  <si>
    <r>
      <rPr>
        <b/>
        <sz val="10"/>
        <rFont val="Calibri"/>
        <family val="2"/>
      </rPr>
      <t xml:space="preserve"> % riduzione</t>
    </r>
    <r>
      <rPr>
        <sz val="10"/>
        <rFont val="Calibri"/>
        <family val="2"/>
      </rPr>
      <t xml:space="preserve"> è l'eventuale riduzione della QCC per gli immobili </t>
    </r>
    <r>
      <rPr>
        <u/>
        <sz val="10"/>
        <rFont val="Calibri"/>
        <family val="2"/>
      </rPr>
      <t>collocati all’interno del territorio urbanizzato</t>
    </r>
    <r>
      <rPr>
        <sz val="10"/>
        <rFont val="Calibri"/>
        <family val="2"/>
      </rPr>
      <t xml:space="preserve"> relativi a interventi di ristrutturazione urbanistica ed edilizia, addensamento o sostituzione urbana, e per interventi di recupero o riuso di immobili dismessi o in via di dismissione (par. 5.3.12). La % riduzione è pari al:</t>
    </r>
  </si>
  <si>
    <t>Tabella 6 - Percentuale P in relazione al costo di costruzione unitario A</t>
  </si>
  <si>
    <t>Classi di valori imponibili “A” (€/mq)</t>
  </si>
  <si>
    <r>
      <t xml:space="preserve">SCHEDA D - Calcolo QCC per interventi di nuova costruzione 
e per interventi di ristrutturazione con demolizione e ricostruzione
</t>
    </r>
    <r>
      <rPr>
        <b/>
        <u/>
        <sz val="12"/>
        <rFont val="Calibri"/>
        <family val="2"/>
      </rPr>
      <t>Categoria funzionale: commerciali, turistico ricettive, direzionali o fornitrici di servizi, di carattere non artigianale</t>
    </r>
  </si>
  <si>
    <t xml:space="preserve">1) Calcolare il costo di costruzione convenzionale unitario A (come definito al punto 5.1 della DAL 186/2018) </t>
  </si>
  <si>
    <t>L'intervento è una ristrutturazione edilizia eseguita con demolizione e ricostruzione (SI/NO)</t>
  </si>
  <si>
    <t>2) Calcolare il QCC relativo al costo di costruzione:</t>
  </si>
  <si>
    <t>QCC = A * SC  * ….% * % riduzione =</t>
  </si>
  <si>
    <t xml:space="preserve">per gli interventi su strutture esistenti destinate ad attività comemrciali, turistico ricettive, direzionali o fornitrici di servizi di carattere non artigianale, la QCC è ridotta al 50% </t>
  </si>
  <si>
    <r>
      <rPr>
        <b/>
        <sz val="10"/>
        <rFont val="Calibri"/>
        <family val="2"/>
      </rPr>
      <t>SC</t>
    </r>
    <r>
      <rPr>
        <sz val="10"/>
        <rFont val="Calibri"/>
        <family val="2"/>
      </rPr>
      <t xml:space="preserve"> è la superficie complessiva</t>
    </r>
  </si>
  <si>
    <t>SC = mq</t>
  </si>
  <si>
    <r>
      <rPr>
        <b/>
        <sz val="10"/>
        <rFont val="Courier New"/>
        <family val="3"/>
      </rPr>
      <t>…%</t>
    </r>
    <r>
      <rPr>
        <sz val="10"/>
        <rFont val="Courier New"/>
        <family val="3"/>
      </rPr>
      <t xml:space="preserve"> </t>
    </r>
    <r>
      <rPr>
        <sz val="10"/>
        <rFont val="Calibri"/>
        <family val="2"/>
      </rPr>
      <t>è la percentuale determinata dal Comune (vedi punto 5.5.2 della DAL) oppure si assume uguale a 10%</t>
    </r>
  </si>
  <si>
    <t>% =</t>
  </si>
  <si>
    <r>
      <rPr>
        <b/>
        <sz val="10"/>
        <rFont val="Calibri"/>
        <family val="2"/>
      </rPr>
      <t xml:space="preserve"> % riduzione</t>
    </r>
    <r>
      <rPr>
        <sz val="10"/>
        <rFont val="Calibri"/>
        <family val="2"/>
      </rPr>
      <t xml:space="preserve"> è l'eventuale riduzione della QCC per gli immobili </t>
    </r>
    <r>
      <rPr>
        <u/>
        <sz val="10"/>
        <rFont val="Calibri"/>
        <family val="2"/>
      </rPr>
      <t>collocati all’interno del territorio urbanizzato</t>
    </r>
    <r>
      <rPr>
        <sz val="10"/>
        <rFont val="Calibri"/>
        <family val="2"/>
      </rPr>
      <t xml:space="preserve"> relativi a interventi di ristrutturazione urbanistica ed edilizia, addensamento o sostituzione urbana, e per interventi di recupero o riuso di immobili dismessi o in via di dismissione (par. 5.3.12). Per interventi di </t>
    </r>
    <r>
      <rPr>
        <u/>
        <sz val="10"/>
        <rFont val="Calibri"/>
        <family val="2"/>
      </rPr>
      <t>ristrutturazione edilizia eseguita mediante demolizione e ricostruzione</t>
    </r>
    <r>
      <rPr>
        <sz val="10"/>
        <rFont val="Calibri"/>
        <family val="2"/>
      </rPr>
      <t xml:space="preserve"> la % riduzione è pari al:</t>
    </r>
  </si>
  <si>
    <r>
      <t xml:space="preserve">SCHEDA D - Calcolo QCC per interventi su edifici esistenti                                 
</t>
    </r>
    <r>
      <rPr>
        <b/>
        <u/>
        <sz val="12"/>
        <rFont val="Calibri"/>
        <family val="2"/>
      </rPr>
      <t>Categoria funzionale: commerciali, turistico ricettive, direzionali o fornitrici di servizi, di carattere non artigianale</t>
    </r>
  </si>
  <si>
    <t>QCC = A * SC * (i) * 0,5 * ….% * % riduzione =</t>
  </si>
  <si>
    <t>SC =  mq</t>
  </si>
  <si>
    <r>
      <rPr>
        <b/>
        <sz val="10"/>
        <rFont val="Calibri"/>
        <family val="2"/>
      </rPr>
      <t xml:space="preserve">0,5 </t>
    </r>
    <r>
      <rPr>
        <sz val="10"/>
        <rFont val="Calibri"/>
        <family val="2"/>
      </rPr>
      <t xml:space="preserve">(vedi punto 5.5.4. della DAL) </t>
    </r>
  </si>
  <si>
    <r>
      <rPr>
        <b/>
        <sz val="10"/>
        <rFont val="Courier New"/>
        <family val="3"/>
      </rPr>
      <t>…%</t>
    </r>
    <r>
      <rPr>
        <sz val="10"/>
        <rFont val="Courier New"/>
        <family val="3"/>
      </rPr>
      <t xml:space="preserve"> </t>
    </r>
    <r>
      <rPr>
        <sz val="10"/>
        <rFont val="Calibri"/>
        <family val="2"/>
      </rPr>
      <t>è la percentuale determinata dal Comune (vedi punto 5.5.2 della DAL) oppure si assume uguale a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</si>
</sst>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2">
    <font>
      <sz val="10"/>
      <name val="Arial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u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1"/>
      <name val="Calibri"/>
      <family val="2"/>
    </font>
    <font>
      <b/>
      <u/>
      <sz val="12"/>
      <name val="Calibri"/>
      <family val="2"/>
    </font>
    <font>
      <sz val="10"/>
      <name val="Courier New"/>
      <family val="3"/>
    </font>
    <font>
      <sz val="9"/>
      <name val="Arial"/>
      <family val="2"/>
    </font>
    <font>
      <b/>
      <sz val="10"/>
      <name val="Courier New"/>
      <family val="3"/>
    </font>
    <font>
      <b/>
      <sz val="10"/>
      <name val="Arial"/>
      <family val="2"/>
    </font>
    <font>
      <sz val="9.5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1" tint="0.34998626667073579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sz val="11"/>
      <color rgb="FFFF0000"/>
      <name val="Calibri"/>
      <family val="2"/>
    </font>
    <font>
      <b/>
      <sz val="10"/>
      <color theme="1"/>
      <name val="Calibri"/>
      <family val="2"/>
      <scheme val="minor"/>
    </font>
    <font>
      <b/>
      <sz val="10.5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i/>
      <sz val="9.5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13">
    <xf numFmtId="0" fontId="0" fillId="0" borderId="0" xfId="0"/>
    <xf numFmtId="0" fontId="18" fillId="0" borderId="0" xfId="0" applyFont="1" applyBorder="1"/>
    <xf numFmtId="0" fontId="19" fillId="0" borderId="0" xfId="0" applyFont="1" applyFill="1" applyBorder="1"/>
    <xf numFmtId="0" fontId="18" fillId="0" borderId="0" xfId="0" applyFont="1" applyFill="1" applyBorder="1"/>
    <xf numFmtId="0" fontId="20" fillId="0" borderId="0" xfId="0" applyFont="1" applyFill="1" applyBorder="1"/>
    <xf numFmtId="0" fontId="21" fillId="0" borderId="0" xfId="0" applyFont="1" applyBorder="1"/>
    <xf numFmtId="0" fontId="22" fillId="0" borderId="0" xfId="0" applyFont="1" applyBorder="1"/>
    <xf numFmtId="0" fontId="23" fillId="0" borderId="0" xfId="0" applyFont="1" applyAlignment="1">
      <alignment vertical="center" wrapText="1"/>
    </xf>
    <xf numFmtId="0" fontId="18" fillId="0" borderId="1" xfId="0" applyFont="1" applyFill="1" applyBorder="1"/>
    <xf numFmtId="0" fontId="18" fillId="0" borderId="2" xfId="0" applyFont="1" applyBorder="1"/>
    <xf numFmtId="0" fontId="18" fillId="0" borderId="3" xfId="0" applyFont="1" applyBorder="1"/>
    <xf numFmtId="0" fontId="21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18" fillId="0" borderId="5" xfId="0" applyFont="1" applyBorder="1"/>
    <xf numFmtId="0" fontId="18" fillId="0" borderId="5" xfId="0" applyFont="1" applyBorder="1" applyAlignment="1"/>
    <xf numFmtId="0" fontId="19" fillId="0" borderId="0" xfId="0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25" fillId="0" borderId="0" xfId="0" applyFont="1" applyAlignment="1">
      <alignment horizontal="right" vertical="center"/>
    </xf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5" fillId="0" borderId="6" xfId="0" applyFont="1" applyFill="1" applyBorder="1"/>
    <xf numFmtId="4" fontId="25" fillId="2" borderId="0" xfId="0" applyNumberFormat="1" applyFont="1" applyFill="1" applyBorder="1" applyAlignment="1">
      <alignment horizontal="left" vertical="center"/>
    </xf>
    <xf numFmtId="0" fontId="19" fillId="0" borderId="5" xfId="0" applyFont="1" applyFill="1" applyBorder="1"/>
    <xf numFmtId="0" fontId="18" fillId="2" borderId="0" xfId="0" applyFont="1" applyFill="1" applyBorder="1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21" fillId="0" borderId="0" xfId="0" applyFont="1" applyBorder="1" applyAlignment="1">
      <alignment horizontal="left"/>
    </xf>
    <xf numFmtId="0" fontId="22" fillId="0" borderId="0" xfId="0" applyFont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18" fillId="0" borderId="1" xfId="0" applyFont="1" applyBorder="1"/>
    <xf numFmtId="0" fontId="18" fillId="0" borderId="7" xfId="0" applyFont="1" applyBorder="1"/>
    <xf numFmtId="0" fontId="10" fillId="0" borderId="5" xfId="0" applyFont="1" applyBorder="1" applyAlignment="1">
      <alignment horizontal="left" vertical="center" indent="2"/>
    </xf>
    <xf numFmtId="4" fontId="25" fillId="2" borderId="1" xfId="0" applyNumberFormat="1" applyFont="1" applyFill="1" applyBorder="1" applyAlignment="1">
      <alignment horizontal="center" vertical="center"/>
    </xf>
    <xf numFmtId="4" fontId="25" fillId="0" borderId="0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right"/>
    </xf>
    <xf numFmtId="0" fontId="25" fillId="0" borderId="0" xfId="0" applyFont="1" applyFill="1" applyBorder="1" applyProtection="1"/>
    <xf numFmtId="0" fontId="18" fillId="0" borderId="0" xfId="0" applyFont="1" applyFill="1" applyBorder="1" applyProtection="1"/>
    <xf numFmtId="0" fontId="19" fillId="0" borderId="0" xfId="0" applyFont="1" applyFill="1" applyBorder="1" applyProtection="1"/>
    <xf numFmtId="0" fontId="18" fillId="0" borderId="8" xfId="0" applyFont="1" applyFill="1" applyBorder="1" applyAlignment="1" applyProtection="1">
      <alignment horizontal="center"/>
    </xf>
    <xf numFmtId="0" fontId="18" fillId="0" borderId="9" xfId="0" applyFont="1" applyFill="1" applyBorder="1" applyAlignment="1" applyProtection="1">
      <alignment horizontal="center"/>
    </xf>
    <xf numFmtId="49" fontId="18" fillId="0" borderId="4" xfId="0" applyNumberFormat="1" applyFont="1" applyFill="1" applyBorder="1" applyAlignment="1" applyProtection="1">
      <alignment horizontal="center"/>
    </xf>
    <xf numFmtId="1" fontId="24" fillId="3" borderId="4" xfId="0" applyNumberFormat="1" applyFont="1" applyFill="1" applyBorder="1" applyAlignment="1" applyProtection="1">
      <alignment horizontal="center"/>
      <protection locked="0"/>
    </xf>
    <xf numFmtId="4" fontId="28" fillId="3" borderId="0" xfId="0" applyNumberFormat="1" applyFont="1" applyFill="1" applyBorder="1" applyAlignment="1" applyProtection="1">
      <alignment horizontal="center"/>
      <protection locked="0"/>
    </xf>
    <xf numFmtId="0" fontId="24" fillId="3" borderId="0" xfId="0" applyFont="1" applyFill="1" applyBorder="1" applyAlignment="1" applyProtection="1">
      <alignment horizontal="center"/>
      <protection locked="0"/>
    </xf>
    <xf numFmtId="0" fontId="18" fillId="0" borderId="0" xfId="0" applyFont="1" applyBorder="1" applyProtection="1"/>
    <xf numFmtId="0" fontId="21" fillId="0" borderId="0" xfId="0" applyFont="1" applyBorder="1" applyProtection="1"/>
    <xf numFmtId="0" fontId="22" fillId="0" borderId="0" xfId="0" applyFont="1" applyBorder="1" applyProtection="1"/>
    <xf numFmtId="0" fontId="18" fillId="0" borderId="4" xfId="0" applyFont="1" applyFill="1" applyBorder="1" applyAlignment="1" applyProtection="1">
      <alignment horizontal="center"/>
    </xf>
    <xf numFmtId="164" fontId="18" fillId="0" borderId="4" xfId="0" applyNumberFormat="1" applyFont="1" applyFill="1" applyBorder="1" applyProtection="1"/>
    <xf numFmtId="164" fontId="18" fillId="0" borderId="8" xfId="0" applyNumberFormat="1" applyFont="1" applyFill="1" applyBorder="1" applyProtection="1"/>
    <xf numFmtId="4" fontId="18" fillId="0" borderId="0" xfId="0" applyNumberFormat="1" applyFont="1" applyFill="1" applyBorder="1" applyAlignment="1" applyProtection="1">
      <alignment horizontal="center"/>
    </xf>
    <xf numFmtId="0" fontId="18" fillId="0" borderId="4" xfId="0" applyFont="1" applyFill="1" applyBorder="1" applyProtection="1"/>
    <xf numFmtId="0" fontId="18" fillId="0" borderId="0" xfId="0" applyFont="1" applyAlignment="1" applyProtection="1">
      <alignment vertical="center" wrapText="1"/>
    </xf>
    <xf numFmtId="0" fontId="18" fillId="0" borderId="4" xfId="0" applyFont="1" applyBorder="1" applyProtection="1"/>
    <xf numFmtId="0" fontId="18" fillId="0" borderId="10" xfId="0" applyFont="1" applyFill="1" applyBorder="1" applyProtection="1"/>
    <xf numFmtId="0" fontId="18" fillId="0" borderId="11" xfId="0" applyFont="1" applyFill="1" applyBorder="1" applyProtection="1"/>
    <xf numFmtId="0" fontId="18" fillId="0" borderId="12" xfId="0" applyFont="1" applyFill="1" applyBorder="1" applyAlignment="1" applyProtection="1">
      <alignment horizontal="center"/>
    </xf>
    <xf numFmtId="0" fontId="23" fillId="0" borderId="0" xfId="0" applyFont="1" applyAlignment="1" applyProtection="1">
      <alignment vertical="center" wrapText="1"/>
    </xf>
    <xf numFmtId="0" fontId="18" fillId="0" borderId="13" xfId="0" applyFont="1" applyBorder="1" applyAlignment="1" applyProtection="1">
      <alignment horizontal="center" vertical="center" wrapText="1"/>
    </xf>
    <xf numFmtId="0" fontId="18" fillId="0" borderId="14" xfId="0" applyFont="1" applyBorder="1" applyAlignment="1" applyProtection="1">
      <alignment horizontal="center" vertical="center" wrapText="1"/>
    </xf>
    <xf numFmtId="0" fontId="22" fillId="0" borderId="0" xfId="0" applyFont="1" applyAlignment="1" applyProtection="1">
      <alignment vertical="center" wrapText="1"/>
    </xf>
    <xf numFmtId="0" fontId="29" fillId="0" borderId="0" xfId="0" applyFont="1" applyAlignment="1" applyProtection="1">
      <alignment vertical="center"/>
    </xf>
    <xf numFmtId="0" fontId="21" fillId="0" borderId="4" xfId="0" applyFont="1" applyBorder="1" applyAlignment="1" applyProtection="1">
      <alignment horizontal="center" vertical="center" wrapText="1"/>
    </xf>
    <xf numFmtId="0" fontId="22" fillId="0" borderId="4" xfId="0" applyFont="1" applyBorder="1" applyAlignment="1" applyProtection="1">
      <alignment vertical="center"/>
    </xf>
    <xf numFmtId="0" fontId="18" fillId="0" borderId="4" xfId="0" applyFont="1" applyBorder="1" applyAlignment="1" applyProtection="1">
      <alignment vertical="center"/>
    </xf>
    <xf numFmtId="0" fontId="18" fillId="0" borderId="10" xfId="0" applyFont="1" applyBorder="1" applyProtection="1"/>
    <xf numFmtId="0" fontId="18" fillId="0" borderId="0" xfId="0" applyFont="1" applyBorder="1" applyAlignment="1" applyProtection="1">
      <alignment horizontal="center"/>
    </xf>
    <xf numFmtId="0" fontId="18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right" vertical="center"/>
    </xf>
    <xf numFmtId="0" fontId="25" fillId="0" borderId="0" xfId="0" applyFont="1" applyFill="1" applyBorder="1" applyAlignment="1" applyProtection="1">
      <alignment horizontal="left"/>
    </xf>
    <xf numFmtId="4" fontId="19" fillId="0" borderId="0" xfId="0" applyNumberFormat="1" applyFont="1" applyFill="1" applyBorder="1" applyAlignment="1" applyProtection="1">
      <alignment horizontal="right"/>
    </xf>
    <xf numFmtId="0" fontId="24" fillId="0" borderId="0" xfId="0" applyFont="1" applyBorder="1" applyAlignment="1" applyProtection="1">
      <alignment horizontal="right"/>
    </xf>
    <xf numFmtId="0" fontId="25" fillId="0" borderId="6" xfId="0" applyFont="1" applyFill="1" applyBorder="1" applyProtection="1"/>
    <xf numFmtId="0" fontId="18" fillId="0" borderId="1" xfId="0" applyFont="1" applyFill="1" applyBorder="1" applyProtection="1"/>
    <xf numFmtId="0" fontId="18" fillId="2" borderId="5" xfId="0" applyFont="1" applyFill="1" applyBorder="1" applyProtection="1"/>
    <xf numFmtId="4" fontId="25" fillId="2" borderId="0" xfId="0" applyNumberFormat="1" applyFont="1" applyFill="1" applyBorder="1" applyAlignment="1" applyProtection="1">
      <alignment horizontal="left" vertical="center"/>
    </xf>
    <xf numFmtId="0" fontId="19" fillId="0" borderId="5" xfId="0" applyFont="1" applyFill="1" applyBorder="1" applyProtection="1"/>
    <xf numFmtId="0" fontId="19" fillId="0" borderId="0" xfId="0" applyFont="1" applyBorder="1" applyAlignment="1" applyProtection="1">
      <alignment horizontal="right"/>
    </xf>
    <xf numFmtId="0" fontId="18" fillId="0" borderId="5" xfId="0" applyFont="1" applyBorder="1" applyAlignment="1" applyProtection="1"/>
    <xf numFmtId="0" fontId="18" fillId="0" borderId="2" xfId="0" applyFont="1" applyFill="1" applyBorder="1" applyProtection="1"/>
    <xf numFmtId="0" fontId="18" fillId="0" borderId="2" xfId="0" applyFont="1" applyBorder="1" applyProtection="1"/>
    <xf numFmtId="0" fontId="3" fillId="0" borderId="5" xfId="0" applyFont="1" applyBorder="1" applyAlignment="1" applyProtection="1">
      <alignment horizontal="left" vertical="center" indent="2"/>
    </xf>
    <xf numFmtId="0" fontId="18" fillId="0" borderId="2" xfId="0" applyFont="1" applyBorder="1" applyAlignment="1" applyProtection="1">
      <alignment horizontal="center"/>
    </xf>
    <xf numFmtId="0" fontId="18" fillId="0" borderId="5" xfId="0" applyFont="1" applyBorder="1" applyProtection="1"/>
    <xf numFmtId="0" fontId="19" fillId="0" borderId="0" xfId="0" applyFont="1" applyBorder="1" applyAlignment="1" applyProtection="1">
      <alignment horizontal="left"/>
    </xf>
    <xf numFmtId="0" fontId="20" fillId="0" borderId="0" xfId="0" applyFont="1" applyFill="1" applyBorder="1" applyProtection="1"/>
    <xf numFmtId="0" fontId="21" fillId="0" borderId="0" xfId="0" applyFont="1" applyBorder="1" applyAlignment="1" applyProtection="1">
      <alignment horizontal="center" vertical="center" wrapText="1"/>
    </xf>
    <xf numFmtId="1" fontId="24" fillId="3" borderId="4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right" vertical="center"/>
    </xf>
    <xf numFmtId="0" fontId="18" fillId="0" borderId="0" xfId="0" applyFont="1" applyBorder="1" applyProtection="1">
      <protection locked="0"/>
    </xf>
    <xf numFmtId="2" fontId="19" fillId="0" borderId="2" xfId="0" applyNumberFormat="1" applyFont="1" applyFill="1" applyBorder="1" applyAlignment="1">
      <alignment horizontal="center"/>
    </xf>
    <xf numFmtId="0" fontId="30" fillId="0" borderId="0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right" vertical="center"/>
    </xf>
    <xf numFmtId="164" fontId="18" fillId="0" borderId="12" xfId="0" applyNumberFormat="1" applyFont="1" applyFill="1" applyBorder="1" applyAlignment="1" applyProtection="1">
      <alignment horizontal="right"/>
    </xf>
    <xf numFmtId="0" fontId="26" fillId="0" borderId="0" xfId="0" applyFont="1" applyFill="1" applyBorder="1" applyAlignment="1">
      <alignment horizontal="right"/>
    </xf>
    <xf numFmtId="4" fontId="25" fillId="2" borderId="0" xfId="0" applyNumberFormat="1" applyFont="1" applyFill="1" applyBorder="1" applyAlignment="1">
      <alignment horizontal="right" vertical="center"/>
    </xf>
    <xf numFmtId="0" fontId="20" fillId="0" borderId="12" xfId="0" applyFont="1" applyBorder="1" applyAlignment="1">
      <alignment horizontal="left"/>
    </xf>
    <xf numFmtId="0" fontId="22" fillId="0" borderId="15" xfId="0" applyFont="1" applyBorder="1" applyAlignment="1">
      <alignment horizontal="right"/>
    </xf>
    <xf numFmtId="0" fontId="20" fillId="0" borderId="12" xfId="0" applyFont="1" applyBorder="1" applyAlignment="1">
      <alignment vertical="center"/>
    </xf>
    <xf numFmtId="0" fontId="20" fillId="0" borderId="15" xfId="0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8" fillId="0" borderId="2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 vertical="center" indent="2"/>
    </xf>
    <xf numFmtId="0" fontId="31" fillId="4" borderId="0" xfId="0" applyFont="1" applyFill="1" applyBorder="1" applyAlignment="1" applyProtection="1">
      <alignment horizontal="right"/>
    </xf>
    <xf numFmtId="2" fontId="31" fillId="4" borderId="2" xfId="0" applyNumberFormat="1" applyFont="1" applyFill="1" applyBorder="1" applyAlignment="1" applyProtection="1">
      <alignment horizontal="left"/>
    </xf>
    <xf numFmtId="4" fontId="25" fillId="2" borderId="0" xfId="0" applyNumberFormat="1" applyFont="1" applyFill="1" applyBorder="1" applyAlignment="1" applyProtection="1">
      <alignment horizontal="right" vertical="center"/>
    </xf>
    <xf numFmtId="0" fontId="15" fillId="0" borderId="3" xfId="0" applyFont="1" applyBorder="1" applyAlignment="1" applyProtection="1">
      <alignment horizontal="left" vertical="center"/>
    </xf>
    <xf numFmtId="0" fontId="32" fillId="3" borderId="16" xfId="0" applyFont="1" applyFill="1" applyBorder="1" applyAlignment="1" applyProtection="1">
      <alignment horizontal="right" vertical="center"/>
      <protection locked="0"/>
    </xf>
    <xf numFmtId="4" fontId="24" fillId="3" borderId="4" xfId="0" applyNumberFormat="1" applyFont="1" applyFill="1" applyBorder="1" applyAlignment="1" applyProtection="1">
      <alignment horizontal="center"/>
      <protection locked="0"/>
    </xf>
    <xf numFmtId="4" fontId="18" fillId="0" borderId="4" xfId="0" applyNumberFormat="1" applyFont="1" applyFill="1" applyBorder="1" applyAlignment="1" applyProtection="1">
      <alignment horizontal="center"/>
    </xf>
    <xf numFmtId="4" fontId="19" fillId="0" borderId="4" xfId="0" applyNumberFormat="1" applyFont="1" applyFill="1" applyBorder="1" applyAlignment="1" applyProtection="1">
      <alignment horizontal="center"/>
    </xf>
    <xf numFmtId="0" fontId="18" fillId="0" borderId="10" xfId="0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left" vertical="center" indent="2"/>
    </xf>
    <xf numFmtId="0" fontId="33" fillId="4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left" vertical="center"/>
      <protection locked="0"/>
    </xf>
    <xf numFmtId="4" fontId="25" fillId="2" borderId="0" xfId="0" applyNumberFormat="1" applyFont="1" applyFill="1" applyBorder="1" applyAlignment="1">
      <alignment horizontal="center" vertical="center"/>
    </xf>
    <xf numFmtId="4" fontId="25" fillId="2" borderId="5" xfId="0" applyNumberFormat="1" applyFont="1" applyFill="1" applyBorder="1" applyAlignment="1">
      <alignment horizontal="right" vertical="center"/>
    </xf>
    <xf numFmtId="0" fontId="18" fillId="2" borderId="6" xfId="0" applyFont="1" applyFill="1" applyBorder="1"/>
    <xf numFmtId="0" fontId="18" fillId="2" borderId="1" xfId="0" applyFont="1" applyFill="1" applyBorder="1"/>
    <xf numFmtId="4" fontId="34" fillId="2" borderId="0" xfId="0" applyNumberFormat="1" applyFont="1" applyFill="1" applyBorder="1" applyAlignment="1">
      <alignment horizontal="right" vertical="center"/>
    </xf>
    <xf numFmtId="0" fontId="31" fillId="0" borderId="0" xfId="0" applyFont="1" applyFill="1" applyBorder="1" applyAlignment="1">
      <alignment horizontal="right"/>
    </xf>
    <xf numFmtId="2" fontId="31" fillId="0" borderId="2" xfId="0" applyNumberFormat="1" applyFont="1" applyFill="1" applyBorder="1" applyAlignment="1">
      <alignment horizontal="center"/>
    </xf>
    <xf numFmtId="0" fontId="18" fillId="2" borderId="5" xfId="0" applyFont="1" applyFill="1" applyBorder="1"/>
    <xf numFmtId="0" fontId="19" fillId="0" borderId="0" xfId="0" applyFont="1" applyBorder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4" fontId="33" fillId="0" borderId="0" xfId="0" applyNumberFormat="1" applyFont="1" applyFill="1" applyBorder="1" applyAlignment="1" applyProtection="1">
      <alignment horizontal="center" vertical="center"/>
    </xf>
    <xf numFmtId="0" fontId="15" fillId="0" borderId="16" xfId="0" applyFont="1" applyBorder="1" applyAlignment="1" applyProtection="1">
      <alignment horizontal="left" vertical="center"/>
    </xf>
    <xf numFmtId="0" fontId="35" fillId="0" borderId="0" xfId="0" applyFont="1" applyBorder="1" applyProtection="1"/>
    <xf numFmtId="0" fontId="35" fillId="0" borderId="4" xfId="0" applyFont="1" applyBorder="1" applyAlignment="1" applyProtection="1">
      <alignment horizontal="center" vertical="center" wrapText="1"/>
    </xf>
    <xf numFmtId="0" fontId="36" fillId="0" borderId="4" xfId="0" applyFont="1" applyBorder="1" applyAlignment="1" applyProtection="1">
      <alignment horizontal="center" vertical="center" wrapText="1"/>
    </xf>
    <xf numFmtId="0" fontId="35" fillId="0" borderId="4" xfId="0" applyFont="1" applyBorder="1" applyAlignment="1" applyProtection="1">
      <alignment vertical="center" wrapText="1"/>
    </xf>
    <xf numFmtId="0" fontId="35" fillId="0" borderId="4" xfId="0" applyFont="1" applyBorder="1" applyAlignment="1" applyProtection="1">
      <alignment horizontal="center"/>
    </xf>
    <xf numFmtId="0" fontId="24" fillId="0" borderId="4" xfId="0" applyFont="1" applyBorder="1" applyAlignment="1" applyProtection="1">
      <alignment horizontal="center" vertical="center" wrapText="1"/>
    </xf>
    <xf numFmtId="0" fontId="37" fillId="0" borderId="1" xfId="0" applyFont="1" applyFill="1" applyBorder="1" applyProtection="1"/>
    <xf numFmtId="0" fontId="37" fillId="0" borderId="7" xfId="0" applyFont="1" applyFill="1" applyBorder="1" applyProtection="1"/>
    <xf numFmtId="0" fontId="37" fillId="0" borderId="0" xfId="0" applyFont="1" applyBorder="1" applyProtection="1"/>
    <xf numFmtId="0" fontId="37" fillId="0" borderId="0" xfId="0" applyFont="1" applyBorder="1"/>
    <xf numFmtId="0" fontId="38" fillId="0" borderId="0" xfId="0" applyFont="1" applyBorder="1" applyAlignment="1">
      <alignment horizontal="left" vertical="center"/>
    </xf>
    <xf numFmtId="164" fontId="18" fillId="0" borderId="4" xfId="0" applyNumberFormat="1" applyFont="1" applyFill="1" applyBorder="1" applyAlignment="1" applyProtection="1">
      <alignment horizontal="center"/>
    </xf>
    <xf numFmtId="164" fontId="18" fillId="0" borderId="0" xfId="0" applyNumberFormat="1" applyFont="1" applyFill="1" applyBorder="1" applyProtection="1"/>
    <xf numFmtId="164" fontId="19" fillId="0" borderId="4" xfId="0" applyNumberFormat="1" applyFont="1" applyFill="1" applyBorder="1" applyProtection="1"/>
    <xf numFmtId="164" fontId="18" fillId="0" borderId="13" xfId="0" applyNumberFormat="1" applyFont="1" applyFill="1" applyBorder="1" applyAlignment="1" applyProtection="1">
      <alignment horizontal="center" vertical="center"/>
    </xf>
    <xf numFmtId="4" fontId="25" fillId="2" borderId="0" xfId="0" applyNumberFormat="1" applyFont="1" applyFill="1" applyBorder="1" applyAlignment="1" applyProtection="1">
      <alignment vertical="center"/>
    </xf>
    <xf numFmtId="2" fontId="18" fillId="0" borderId="2" xfId="0" applyNumberFormat="1" applyFont="1" applyFill="1" applyBorder="1" applyAlignment="1" applyProtection="1">
      <alignment horizontal="left"/>
    </xf>
    <xf numFmtId="1" fontId="18" fillId="0" borderId="0" xfId="0" applyNumberFormat="1" applyFont="1" applyFill="1" applyBorder="1" applyProtection="1"/>
    <xf numFmtId="164" fontId="21" fillId="0" borderId="0" xfId="0" applyNumberFormat="1" applyFont="1" applyBorder="1" applyProtection="1"/>
    <xf numFmtId="2" fontId="19" fillId="0" borderId="4" xfId="0" applyNumberFormat="1" applyFont="1" applyFill="1" applyBorder="1" applyAlignment="1" applyProtection="1">
      <alignment horizontal="center"/>
    </xf>
    <xf numFmtId="1" fontId="19" fillId="0" borderId="4" xfId="0" applyNumberFormat="1" applyFont="1" applyFill="1" applyBorder="1" applyAlignment="1" applyProtection="1">
      <alignment horizontal="center"/>
    </xf>
    <xf numFmtId="2" fontId="18" fillId="0" borderId="13" xfId="0" applyNumberFormat="1" applyFont="1" applyFill="1" applyBorder="1" applyAlignment="1" applyProtection="1">
      <alignment horizontal="center" vertical="center"/>
    </xf>
    <xf numFmtId="1" fontId="18" fillId="0" borderId="13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Protection="1"/>
    <xf numFmtId="0" fontId="17" fillId="0" borderId="0" xfId="1" applyFill="1" applyBorder="1" applyProtection="1"/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/>
    </xf>
    <xf numFmtId="0" fontId="7" fillId="0" borderId="4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4" xfId="0" applyFont="1" applyBorder="1" applyAlignment="1" applyProtection="1">
      <alignment horizontal="center"/>
    </xf>
    <xf numFmtId="0" fontId="39" fillId="0" borderId="0" xfId="0" applyFont="1" applyBorder="1" applyAlignment="1">
      <alignment wrapText="1"/>
    </xf>
    <xf numFmtId="0" fontId="14" fillId="0" borderId="0" xfId="0" applyFont="1" applyBorder="1" applyAlignment="1"/>
    <xf numFmtId="0" fontId="40" fillId="0" borderId="19" xfId="0" applyFont="1" applyFill="1" applyBorder="1" applyAlignment="1" applyProtection="1">
      <alignment horizontal="center" vertical="center" wrapText="1"/>
    </xf>
    <xf numFmtId="0" fontId="40" fillId="0" borderId="20" xfId="0" applyFont="1" applyFill="1" applyBorder="1" applyAlignment="1" applyProtection="1">
      <alignment horizontal="center" vertical="center" wrapText="1"/>
    </xf>
    <xf numFmtId="0" fontId="40" fillId="0" borderId="21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top" wrapText="1" indent="3"/>
    </xf>
    <xf numFmtId="0" fontId="1" fillId="0" borderId="0" xfId="0" applyFont="1" applyBorder="1" applyAlignment="1" applyProtection="1">
      <alignment horizontal="left" vertical="top" wrapText="1" indent="3"/>
    </xf>
    <xf numFmtId="0" fontId="18" fillId="0" borderId="8" xfId="0" applyFont="1" applyFill="1" applyBorder="1" applyAlignment="1" applyProtection="1">
      <alignment horizontal="center" vertical="top" wrapText="1"/>
    </xf>
    <xf numFmtId="0" fontId="18" fillId="0" borderId="17" xfId="0" applyFont="1" applyBorder="1" applyAlignment="1" applyProtection="1">
      <alignment horizontal="center" vertical="top" wrapText="1"/>
    </xf>
    <xf numFmtId="0" fontId="18" fillId="0" borderId="9" xfId="0" applyFont="1" applyBorder="1" applyAlignment="1" applyProtection="1">
      <alignment horizontal="center" vertical="top" wrapText="1"/>
    </xf>
    <xf numFmtId="0" fontId="18" fillId="0" borderId="8" xfId="0" applyFont="1" applyFill="1" applyBorder="1" applyAlignment="1" applyProtection="1">
      <alignment horizontal="center" vertical="top"/>
    </xf>
    <xf numFmtId="0" fontId="18" fillId="0" borderId="17" xfId="0" applyFont="1" applyBorder="1" applyAlignment="1" applyProtection="1">
      <alignment horizontal="center" vertical="top"/>
    </xf>
    <xf numFmtId="0" fontId="18" fillId="0" borderId="9" xfId="0" applyFont="1" applyBorder="1" applyAlignment="1" applyProtection="1">
      <alignment horizontal="center" vertical="top"/>
    </xf>
    <xf numFmtId="0" fontId="18" fillId="0" borderId="4" xfId="0" applyFont="1" applyFill="1" applyBorder="1" applyAlignment="1" applyProtection="1">
      <alignment horizontal="center" vertical="top" wrapText="1"/>
    </xf>
    <xf numFmtId="0" fontId="18" fillId="0" borderId="4" xfId="0" applyFont="1" applyBorder="1" applyAlignment="1" applyProtection="1">
      <alignment horizontal="center" vertical="top"/>
    </xf>
    <xf numFmtId="0" fontId="18" fillId="0" borderId="4" xfId="0" applyFont="1" applyBorder="1" applyAlignment="1" applyProtection="1">
      <alignment horizontal="center" vertical="top" wrapText="1"/>
    </xf>
    <xf numFmtId="0" fontId="3" fillId="0" borderId="18" xfId="0" applyFont="1" applyBorder="1" applyAlignment="1" applyProtection="1">
      <alignment horizontal="left" vertical="center" wrapText="1" indent="2"/>
    </xf>
    <xf numFmtId="0" fontId="0" fillId="0" borderId="16" xfId="0" applyBorder="1" applyAlignment="1">
      <alignment horizontal="left" vertical="center" wrapText="1" indent="2"/>
    </xf>
    <xf numFmtId="0" fontId="3" fillId="0" borderId="18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top" wrapText="1" indent="3"/>
    </xf>
    <xf numFmtId="0" fontId="0" fillId="0" borderId="0" xfId="0" applyBorder="1" applyAlignment="1">
      <alignment horizontal="left" vertical="top" wrapText="1" indent="3"/>
    </xf>
    <xf numFmtId="1" fontId="24" fillId="3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4" fillId="0" borderId="0" xfId="0" applyFont="1" applyAlignment="1"/>
    <xf numFmtId="0" fontId="6" fillId="0" borderId="4" xfId="0" applyFont="1" applyBorder="1" applyAlignment="1">
      <alignment horizontal="right" vertical="center" wrapText="1"/>
    </xf>
    <xf numFmtId="0" fontId="20" fillId="0" borderId="15" xfId="0" applyFont="1" applyBorder="1" applyAlignment="1">
      <alignment horizontal="right" vertical="center"/>
    </xf>
    <xf numFmtId="0" fontId="13" fillId="0" borderId="22" xfId="0" applyFont="1" applyBorder="1" applyAlignment="1">
      <alignment horizontal="right" vertical="center"/>
    </xf>
    <xf numFmtId="0" fontId="40" fillId="0" borderId="19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21" xfId="0" applyBorder="1" applyAlignment="1">
      <alignment horizontal="center"/>
    </xf>
    <xf numFmtId="0" fontId="4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/>
    <xf numFmtId="0" fontId="18" fillId="0" borderId="0" xfId="0" applyFont="1" applyBorder="1" applyAlignment="1">
      <alignment horizontal="left" wrapText="1" indent="2"/>
    </xf>
    <xf numFmtId="0" fontId="0" fillId="0" borderId="0" xfId="0" applyBorder="1" applyAlignment="1">
      <alignment horizontal="left" wrapText="1" indent="2"/>
    </xf>
    <xf numFmtId="0" fontId="7" fillId="0" borderId="0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right"/>
    </xf>
    <xf numFmtId="0" fontId="13" fillId="0" borderId="22" xfId="0" applyFont="1" applyBorder="1" applyAlignment="1">
      <alignment horizontal="right"/>
    </xf>
  </cellXfs>
  <cellStyles count="2">
    <cellStyle name="Collegamento ipertestuale" xfId="1" builtinId="8"/>
    <cellStyle name="Normale" xfId="0" builtinId="0"/>
  </cellStyles>
  <dxfs count="22"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5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rgb="FFFFFF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91440</xdr:colOff>
      <xdr:row>51</xdr:row>
      <xdr:rowOff>160020</xdr:rowOff>
    </xdr:from>
    <xdr:to>
      <xdr:col>3</xdr:col>
      <xdr:colOff>457200</xdr:colOff>
      <xdr:row>51</xdr:row>
      <xdr:rowOff>160020</xdr:rowOff>
    </xdr:to>
    <xdr:cxnSp macro="">
      <xdr:nvCxnSpPr>
        <xdr:cNvPr id="1489" name="Connettore 2 4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CxnSpPr>
          <a:cxnSpLocks noChangeShapeType="1"/>
        </xdr:cNvCxnSpPr>
      </xdr:nvCxnSpPr>
      <xdr:spPr bwMode="auto">
        <a:xfrm>
          <a:off x="3718560" y="11209020"/>
          <a:ext cx="36576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</xdr:spPr>
    </xdr:cxnSp>
    <xdr:clientData/>
  </xdr:twoCellAnchor>
  <xdr:twoCellAnchor>
    <xdr:from>
      <xdr:col>3</xdr:col>
      <xdr:colOff>91440</xdr:colOff>
      <xdr:row>46</xdr:row>
      <xdr:rowOff>198120</xdr:rowOff>
    </xdr:from>
    <xdr:to>
      <xdr:col>3</xdr:col>
      <xdr:colOff>457200</xdr:colOff>
      <xdr:row>46</xdr:row>
      <xdr:rowOff>198120</xdr:rowOff>
    </xdr:to>
    <xdr:cxnSp macro="">
      <xdr:nvCxnSpPr>
        <xdr:cNvPr id="1490" name="Connettore 2 4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CxnSpPr>
          <a:cxnSpLocks noChangeShapeType="1"/>
        </xdr:cNvCxnSpPr>
      </xdr:nvCxnSpPr>
      <xdr:spPr bwMode="auto">
        <a:xfrm>
          <a:off x="3718560" y="9959340"/>
          <a:ext cx="36576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27</xdr:row>
      <xdr:rowOff>160020</xdr:rowOff>
    </xdr:from>
    <xdr:to>
      <xdr:col>4</xdr:col>
      <xdr:colOff>83820</xdr:colOff>
      <xdr:row>27</xdr:row>
      <xdr:rowOff>160020</xdr:rowOff>
    </xdr:to>
    <xdr:cxnSp macro="">
      <xdr:nvCxnSpPr>
        <xdr:cNvPr id="2487" name="Connettore 2 1">
          <a:extLst>
            <a:ext uri="{FF2B5EF4-FFF2-40B4-BE49-F238E27FC236}">
              <a16:creationId xmlns:a16="http://schemas.microsoft.com/office/drawing/2014/main" id="{00000000-0008-0000-0100-0000B7090000}"/>
            </a:ext>
          </a:extLst>
        </xdr:cNvPr>
        <xdr:cNvCxnSpPr>
          <a:cxnSpLocks noChangeShapeType="1"/>
        </xdr:cNvCxnSpPr>
      </xdr:nvCxnSpPr>
      <xdr:spPr bwMode="auto">
        <a:xfrm>
          <a:off x="3291840" y="6873240"/>
          <a:ext cx="37338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</xdr:spPr>
    </xdr:cxnSp>
    <xdr:clientData/>
  </xdr:twoCellAnchor>
  <xdr:twoCellAnchor>
    <xdr:from>
      <xdr:col>5</xdr:col>
      <xdr:colOff>342900</xdr:colOff>
      <xdr:row>22</xdr:row>
      <xdr:rowOff>144780</xdr:rowOff>
    </xdr:from>
    <xdr:to>
      <xdr:col>6</xdr:col>
      <xdr:colOff>213360</xdr:colOff>
      <xdr:row>22</xdr:row>
      <xdr:rowOff>144780</xdr:rowOff>
    </xdr:to>
    <xdr:cxnSp macro="">
      <xdr:nvCxnSpPr>
        <xdr:cNvPr id="2488" name="Connettore 2 1">
          <a:extLst>
            <a:ext uri="{FF2B5EF4-FFF2-40B4-BE49-F238E27FC236}">
              <a16:creationId xmlns:a16="http://schemas.microsoft.com/office/drawing/2014/main" id="{00000000-0008-0000-0100-0000B8090000}"/>
            </a:ext>
          </a:extLst>
        </xdr:cNvPr>
        <xdr:cNvCxnSpPr>
          <a:cxnSpLocks noChangeShapeType="1"/>
        </xdr:cNvCxnSpPr>
      </xdr:nvCxnSpPr>
      <xdr:spPr bwMode="auto">
        <a:xfrm>
          <a:off x="4419600" y="5593080"/>
          <a:ext cx="36576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stealth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showGridLines="0" defaultGridColor="0" topLeftCell="A43" colorId="8" zoomScale="115" zoomScaleNormal="115" workbookViewId="0">
      <selection activeCell="B35" sqref="B35"/>
    </sheetView>
  </sheetViews>
  <sheetFormatPr defaultColWidth="9.28515625" defaultRowHeight="12.75"/>
  <cols>
    <col min="1" max="1" width="18.5703125" style="48" customWidth="1"/>
    <col min="2" max="2" width="16.5703125" style="48" customWidth="1"/>
    <col min="3" max="3" width="17.7109375" style="48" customWidth="1"/>
    <col min="4" max="4" width="18.42578125" style="48" customWidth="1"/>
    <col min="5" max="6" width="18.28515625" style="48" customWidth="1"/>
    <col min="7" max="7" width="9.28515625" style="48" customWidth="1"/>
    <col min="8" max="8" width="16.7109375" style="48" customWidth="1"/>
    <col min="9" max="16384" width="9.28515625" style="48"/>
  </cols>
  <sheetData>
    <row r="1" spans="1:10" ht="42" customHeight="1">
      <c r="A1" s="170" t="s">
        <v>0</v>
      </c>
      <c r="B1" s="171"/>
      <c r="C1" s="171"/>
      <c r="D1" s="171"/>
      <c r="E1" s="171"/>
      <c r="F1" s="171"/>
      <c r="G1" s="172"/>
      <c r="H1" s="95"/>
    </row>
    <row r="2" spans="1:10" ht="23.25" customHeight="1">
      <c r="A2" s="39" t="s">
        <v>1</v>
      </c>
      <c r="B2" s="40"/>
      <c r="C2" s="40"/>
      <c r="D2" s="40"/>
      <c r="E2" s="40"/>
      <c r="F2" s="40"/>
      <c r="G2" s="40"/>
    </row>
    <row r="3" spans="1:10" ht="20.25" customHeight="1">
      <c r="A3" s="41" t="s">
        <v>2</v>
      </c>
      <c r="B3" s="40"/>
      <c r="C3" s="40"/>
      <c r="D3" s="40"/>
      <c r="E3" s="40"/>
      <c r="F3" s="40"/>
      <c r="G3" s="40"/>
    </row>
    <row r="4" spans="1:10" s="49" customFormat="1" ht="23.25" customHeight="1">
      <c r="A4" s="42" t="s">
        <v>3</v>
      </c>
      <c r="B4" s="42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0"/>
    </row>
    <row r="5" spans="1:10" s="49" customFormat="1">
      <c r="A5" s="43" t="s">
        <v>9</v>
      </c>
      <c r="B5" s="43" t="s">
        <v>10</v>
      </c>
      <c r="C5" s="43" t="s">
        <v>9</v>
      </c>
      <c r="D5" s="43" t="s">
        <v>11</v>
      </c>
      <c r="E5" s="43"/>
      <c r="F5" s="43" t="s">
        <v>12</v>
      </c>
      <c r="G5" s="40"/>
    </row>
    <row r="6" spans="1:10" s="50" customFormat="1">
      <c r="A6" s="44" t="s">
        <v>13</v>
      </c>
      <c r="B6" s="44" t="s">
        <v>14</v>
      </c>
      <c r="C6" s="44" t="s">
        <v>15</v>
      </c>
      <c r="D6" s="44" t="s">
        <v>16</v>
      </c>
      <c r="E6" s="44" t="s">
        <v>17</v>
      </c>
      <c r="F6" s="44" t="s">
        <v>18</v>
      </c>
      <c r="G6" s="40"/>
    </row>
    <row r="7" spans="1:10" s="49" customFormat="1" ht="16.149999999999999" customHeight="1">
      <c r="A7" s="161" t="s">
        <v>19</v>
      </c>
      <c r="B7" s="45"/>
      <c r="C7" s="117"/>
      <c r="D7" s="52" t="e">
        <f>C7/C12</f>
        <v>#DIV/0!</v>
      </c>
      <c r="E7" s="51">
        <v>0</v>
      </c>
      <c r="F7" s="52" t="e">
        <f>D7*E7</f>
        <v>#DIV/0!</v>
      </c>
      <c r="G7" s="40"/>
      <c r="I7" s="48"/>
    </row>
    <row r="8" spans="1:10" s="49" customFormat="1" ht="16.149999999999999" customHeight="1">
      <c r="A8" s="161" t="s">
        <v>20</v>
      </c>
      <c r="B8" s="45"/>
      <c r="C8" s="117"/>
      <c r="D8" s="52" t="e">
        <f>C8/C12</f>
        <v>#DIV/0!</v>
      </c>
      <c r="E8" s="51">
        <v>5</v>
      </c>
      <c r="F8" s="52" t="e">
        <f>D8*E8</f>
        <v>#DIV/0!</v>
      </c>
      <c r="G8" s="40"/>
      <c r="I8" s="48"/>
    </row>
    <row r="9" spans="1:10" s="49" customFormat="1" ht="16.149999999999999" customHeight="1">
      <c r="A9" s="161" t="s">
        <v>21</v>
      </c>
      <c r="B9" s="45"/>
      <c r="C9" s="117"/>
      <c r="D9" s="52" t="e">
        <f>C9/C12</f>
        <v>#DIV/0!</v>
      </c>
      <c r="E9" s="51">
        <v>15</v>
      </c>
      <c r="F9" s="52" t="e">
        <f>D9*E9</f>
        <v>#DIV/0!</v>
      </c>
      <c r="G9" s="40"/>
      <c r="I9" s="48"/>
    </row>
    <row r="10" spans="1:10" s="49" customFormat="1" ht="16.149999999999999" customHeight="1">
      <c r="A10" s="161" t="s">
        <v>22</v>
      </c>
      <c r="B10" s="45"/>
      <c r="C10" s="117"/>
      <c r="D10" s="52" t="e">
        <f>C10/C12</f>
        <v>#DIV/0!</v>
      </c>
      <c r="E10" s="51">
        <v>30</v>
      </c>
      <c r="F10" s="52" t="e">
        <f>D10*E10</f>
        <v>#DIV/0!</v>
      </c>
      <c r="G10" s="40"/>
      <c r="I10" s="48"/>
    </row>
    <row r="11" spans="1:10" s="49" customFormat="1" ht="16.149999999999999" customHeight="1">
      <c r="A11" s="161" t="s">
        <v>23</v>
      </c>
      <c r="B11" s="45"/>
      <c r="C11" s="117"/>
      <c r="D11" s="149" t="e">
        <f>C11/C12</f>
        <v>#DIV/0!</v>
      </c>
      <c r="E11" s="51">
        <v>50</v>
      </c>
      <c r="F11" s="53" t="e">
        <f>D11*E11</f>
        <v>#DIV/0!</v>
      </c>
      <c r="G11" s="40"/>
      <c r="I11" s="48"/>
    </row>
    <row r="12" spans="1:10" s="49" customFormat="1" ht="16.149999999999999" customHeight="1">
      <c r="A12" s="40"/>
      <c r="B12" s="120" t="s">
        <v>24</v>
      </c>
      <c r="C12" s="54">
        <f>SUM(C7:C11)</f>
        <v>0</v>
      </c>
      <c r="D12" s="40"/>
      <c r="E12" s="40"/>
      <c r="F12" s="97" t="s">
        <v>25</v>
      </c>
      <c r="G12" s="155" t="str">
        <f>IF(ISERROR(F7+F8+F9+F10+F11),"0",F7+F8+F9+F10+F11)</f>
        <v>0</v>
      </c>
      <c r="H12" s="154"/>
      <c r="I12" s="48"/>
    </row>
    <row r="13" spans="1:10" ht="20.25" customHeight="1">
      <c r="A13" s="41" t="s">
        <v>26</v>
      </c>
      <c r="B13" s="40"/>
      <c r="C13" s="40"/>
      <c r="D13" s="40"/>
      <c r="E13" s="40"/>
      <c r="F13" s="40"/>
    </row>
    <row r="14" spans="1:10" s="49" customFormat="1">
      <c r="A14" s="55" t="s">
        <v>27</v>
      </c>
      <c r="B14" s="119">
        <f>C12</f>
        <v>0</v>
      </c>
      <c r="C14" s="181" t="s">
        <v>28</v>
      </c>
      <c r="D14" s="182"/>
      <c r="E14" s="175" t="s">
        <v>29</v>
      </c>
      <c r="F14" s="178" t="s">
        <v>30</v>
      </c>
      <c r="G14" s="40"/>
      <c r="I14" s="48"/>
    </row>
    <row r="15" spans="1:10" s="49" customFormat="1" ht="16.5" customHeight="1">
      <c r="A15" s="55" t="s">
        <v>31</v>
      </c>
      <c r="B15" s="117"/>
      <c r="C15" s="183"/>
      <c r="D15" s="182"/>
      <c r="E15" s="176"/>
      <c r="F15" s="179" t="s">
        <v>30</v>
      </c>
      <c r="G15" s="40"/>
      <c r="I15" s="48"/>
      <c r="J15" s="56"/>
    </row>
    <row r="16" spans="1:10" s="49" customFormat="1">
      <c r="A16" s="55" t="s">
        <v>32</v>
      </c>
      <c r="B16" s="118">
        <f>B14+B15*0.6</f>
        <v>0</v>
      </c>
      <c r="C16" s="183"/>
      <c r="D16" s="182"/>
      <c r="E16" s="177"/>
      <c r="F16" s="180"/>
      <c r="G16" s="40"/>
      <c r="I16" s="48"/>
      <c r="J16" s="56"/>
    </row>
    <row r="17" spans="1:10">
      <c r="A17" s="57" t="s">
        <v>33</v>
      </c>
      <c r="B17" s="155">
        <f>(IF(B14=0,B14,B15/B14*100))</f>
        <v>0</v>
      </c>
      <c r="C17" s="166" t="s">
        <v>34</v>
      </c>
      <c r="D17" s="167"/>
      <c r="E17" s="147" t="str">
        <f>IF(OR(B15&lt;=B14*0.5,B14=0),"1","0")</f>
        <v>1</v>
      </c>
      <c r="F17" s="51">
        <v>0</v>
      </c>
      <c r="G17" s="40"/>
      <c r="H17" s="49"/>
      <c r="J17" s="56"/>
    </row>
    <row r="18" spans="1:10">
      <c r="A18" s="58"/>
      <c r="C18" s="166" t="s">
        <v>35</v>
      </c>
      <c r="D18" s="167"/>
      <c r="E18" s="147" t="str">
        <f>IF(AND(B15&gt;B14*0.500001,B15&lt;=B14*0.75),"1","0")</f>
        <v>0</v>
      </c>
      <c r="F18" s="51">
        <v>10</v>
      </c>
      <c r="G18" s="40"/>
      <c r="H18" s="49"/>
      <c r="J18" s="56"/>
    </row>
    <row r="19" spans="1:10">
      <c r="A19" s="40"/>
      <c r="B19" s="59"/>
      <c r="C19" s="166" t="s">
        <v>36</v>
      </c>
      <c r="D19" s="167"/>
      <c r="E19" s="147" t="str">
        <f>IF(AND(B15&gt;B14*0.7500001,B15&lt;=B14),"1","0")</f>
        <v>0</v>
      </c>
      <c r="F19" s="51">
        <v>20</v>
      </c>
      <c r="G19" s="40"/>
      <c r="H19" s="49"/>
      <c r="J19" s="56"/>
    </row>
    <row r="20" spans="1:10">
      <c r="A20" s="40"/>
      <c r="B20" s="59"/>
      <c r="C20" s="166" t="s">
        <v>37</v>
      </c>
      <c r="D20" s="167"/>
      <c r="E20" s="147" t="str">
        <f>IF(B17&gt;100.000001,"1","0")</f>
        <v>0</v>
      </c>
      <c r="F20" s="60">
        <v>30</v>
      </c>
      <c r="G20" s="156">
        <f>E17*F17+E18*F18+E19*F19+E20*F20</f>
        <v>0</v>
      </c>
      <c r="H20" s="49"/>
      <c r="J20" s="56"/>
    </row>
    <row r="21" spans="1:10">
      <c r="A21" s="40"/>
      <c r="B21" s="40"/>
      <c r="C21" s="40"/>
      <c r="D21" s="40"/>
      <c r="E21" s="40"/>
      <c r="F21" s="40"/>
      <c r="G21" s="40"/>
      <c r="H21" s="49"/>
      <c r="J21" s="56"/>
    </row>
    <row r="22" spans="1:10" ht="15.75">
      <c r="A22" s="39" t="s">
        <v>38</v>
      </c>
      <c r="B22" s="40"/>
      <c r="C22" s="40"/>
      <c r="D22" s="40"/>
      <c r="E22" s="160"/>
      <c r="F22" s="40"/>
      <c r="G22" s="40"/>
      <c r="J22" s="61"/>
    </row>
    <row r="23" spans="1:10" ht="20.25" customHeight="1" thickBot="1">
      <c r="A23" s="41" t="s">
        <v>39</v>
      </c>
      <c r="B23" s="40"/>
      <c r="C23" s="40"/>
      <c r="D23" s="40"/>
      <c r="E23" s="40"/>
      <c r="F23" s="40"/>
      <c r="G23" s="40"/>
    </row>
    <row r="24" spans="1:10" s="50" customFormat="1" ht="19.5" customHeight="1" thickBot="1">
      <c r="A24" s="62" t="s">
        <v>40</v>
      </c>
      <c r="B24" s="157">
        <f>G20+G12</f>
        <v>0</v>
      </c>
      <c r="C24" s="63" t="s">
        <v>41</v>
      </c>
      <c r="D24" s="150" t="str">
        <f>ROMAN(G70)</f>
        <v>I</v>
      </c>
      <c r="E24" s="63" t="s">
        <v>42</v>
      </c>
      <c r="F24" s="158">
        <f>D71*C71+D72*C72+D73*C73+D74*C74+D75*C75+D76*C76+D77*C77+D78*C78+D79*C79+D80*C80+D81*C81</f>
        <v>0</v>
      </c>
      <c r="G24" s="40"/>
      <c r="J24" s="64"/>
    </row>
    <row r="25" spans="1:10" ht="13.5" customHeight="1">
      <c r="A25" s="65"/>
      <c r="B25" s="40"/>
      <c r="C25" s="40"/>
      <c r="D25" s="40"/>
      <c r="E25" s="40"/>
      <c r="F25" s="40"/>
      <c r="G25" s="40"/>
      <c r="J25" s="61"/>
    </row>
    <row r="26" spans="1:10" ht="22.5" customHeight="1">
      <c r="A26" s="66" t="s">
        <v>43</v>
      </c>
      <c r="B26" s="66" t="s">
        <v>44</v>
      </c>
      <c r="C26" s="66" t="s">
        <v>43</v>
      </c>
      <c r="D26" s="66" t="s">
        <v>44</v>
      </c>
      <c r="E26" s="40"/>
    </row>
    <row r="27" spans="1:10">
      <c r="A27" s="67" t="s">
        <v>45</v>
      </c>
      <c r="B27" s="68" t="s">
        <v>46</v>
      </c>
      <c r="C27" s="67" t="s">
        <v>47</v>
      </c>
      <c r="D27" s="68" t="s">
        <v>48</v>
      </c>
      <c r="E27" s="40"/>
    </row>
    <row r="28" spans="1:10">
      <c r="A28" s="67" t="s">
        <v>49</v>
      </c>
      <c r="B28" s="68" t="s">
        <v>50</v>
      </c>
      <c r="C28" s="67" t="s">
        <v>51</v>
      </c>
      <c r="D28" s="68" t="s">
        <v>52</v>
      </c>
      <c r="E28" s="40"/>
    </row>
    <row r="29" spans="1:10">
      <c r="A29" s="67" t="s">
        <v>53</v>
      </c>
      <c r="B29" s="68" t="s">
        <v>54</v>
      </c>
      <c r="C29" s="67" t="s">
        <v>55</v>
      </c>
      <c r="D29" s="68" t="s">
        <v>56</v>
      </c>
      <c r="E29" s="40"/>
    </row>
    <row r="30" spans="1:10">
      <c r="A30" s="67" t="s">
        <v>57</v>
      </c>
      <c r="B30" s="68" t="s">
        <v>58</v>
      </c>
      <c r="C30" s="67" t="s">
        <v>59</v>
      </c>
      <c r="D30" s="68" t="s">
        <v>60</v>
      </c>
      <c r="E30" s="40"/>
    </row>
    <row r="31" spans="1:10">
      <c r="A31" s="67" t="s">
        <v>61</v>
      </c>
      <c r="B31" s="68" t="s">
        <v>62</v>
      </c>
      <c r="C31" s="67" t="s">
        <v>63</v>
      </c>
      <c r="D31" s="68" t="s">
        <v>64</v>
      </c>
      <c r="E31" s="40"/>
    </row>
    <row r="32" spans="1:10">
      <c r="A32" s="67" t="s">
        <v>65</v>
      </c>
      <c r="B32" s="68" t="s">
        <v>66</v>
      </c>
      <c r="C32" s="69"/>
      <c r="D32" s="69"/>
      <c r="E32" s="70"/>
      <c r="F32" s="40"/>
    </row>
    <row r="33" spans="1:10" ht="15.75">
      <c r="A33" s="71"/>
      <c r="B33" s="40"/>
      <c r="C33" s="40"/>
      <c r="D33" s="40"/>
      <c r="E33" s="40"/>
      <c r="F33" s="40"/>
      <c r="G33" s="40"/>
      <c r="J33" s="61"/>
    </row>
    <row r="34" spans="1:10" ht="15.75">
      <c r="A34" s="39" t="s">
        <v>67</v>
      </c>
      <c r="B34" s="40"/>
      <c r="C34" s="40"/>
      <c r="D34" s="40"/>
      <c r="E34" s="40"/>
      <c r="F34" s="40"/>
      <c r="G34" s="40"/>
      <c r="J34" s="61"/>
    </row>
    <row r="35" spans="1:10" ht="21.75" customHeight="1">
      <c r="A35" s="96" t="s">
        <v>68</v>
      </c>
      <c r="B35" s="46"/>
      <c r="C35" s="73" t="s">
        <v>69</v>
      </c>
      <c r="E35" s="40"/>
      <c r="F35" s="40"/>
      <c r="G35" s="40"/>
    </row>
    <row r="36" spans="1:10" ht="29.25" customHeight="1">
      <c r="A36" s="168"/>
      <c r="B36" s="169"/>
      <c r="C36" s="169"/>
      <c r="D36" s="169"/>
      <c r="E36" s="169"/>
      <c r="F36" s="169"/>
      <c r="G36" s="169"/>
    </row>
    <row r="37" spans="1:10" ht="15.75" customHeight="1">
      <c r="A37" s="41"/>
      <c r="B37" s="40"/>
      <c r="C37" s="40"/>
      <c r="D37" s="40"/>
      <c r="F37" s="40"/>
      <c r="G37" s="40"/>
    </row>
    <row r="38" spans="1:10" ht="15">
      <c r="A38" s="39" t="s">
        <v>70</v>
      </c>
      <c r="B38" s="40"/>
      <c r="C38" s="40"/>
      <c r="D38" s="40"/>
      <c r="E38" s="40"/>
      <c r="F38" s="40"/>
      <c r="G38" s="40"/>
    </row>
    <row r="39" spans="1:10">
      <c r="A39" s="41"/>
      <c r="B39" s="40"/>
      <c r="C39" s="40"/>
      <c r="G39" s="40"/>
    </row>
    <row r="40" spans="1:10" ht="15">
      <c r="B40" s="72" t="s">
        <v>71</v>
      </c>
      <c r="C40" s="159">
        <f>B35*(100+F24)/100</f>
        <v>0</v>
      </c>
      <c r="D40" s="73" t="s">
        <v>69</v>
      </c>
      <c r="F40" s="40"/>
      <c r="G40" s="40"/>
    </row>
    <row r="41" spans="1:10">
      <c r="A41" s="71" t="s">
        <v>72</v>
      </c>
      <c r="B41" s="40"/>
      <c r="C41" s="40"/>
      <c r="D41" s="74"/>
      <c r="E41" s="40"/>
      <c r="F41" s="75"/>
      <c r="G41" s="40"/>
    </row>
    <row r="42" spans="1:10">
      <c r="A42" s="121" t="s">
        <v>73</v>
      </c>
      <c r="B42" s="40"/>
      <c r="C42" s="40"/>
      <c r="D42" s="40"/>
      <c r="E42" s="40"/>
      <c r="G42" s="40"/>
    </row>
    <row r="43" spans="1:10">
      <c r="A43" s="121" t="s">
        <v>74</v>
      </c>
      <c r="B43" s="40"/>
      <c r="C43" s="40"/>
      <c r="D43" s="40"/>
      <c r="E43" s="40"/>
      <c r="F43" s="40"/>
      <c r="G43" s="40"/>
    </row>
    <row r="44" spans="1:10" ht="19.5" customHeight="1" thickBot="1">
      <c r="A44" s="40"/>
      <c r="B44" s="40"/>
      <c r="C44" s="40"/>
      <c r="D44" s="40"/>
      <c r="E44" s="40"/>
      <c r="F44" s="40"/>
      <c r="G44" s="40"/>
    </row>
    <row r="45" spans="1:10" ht="15">
      <c r="A45" s="76" t="s">
        <v>75</v>
      </c>
      <c r="B45" s="77"/>
      <c r="C45" s="77"/>
      <c r="D45" s="77"/>
      <c r="E45" s="142"/>
      <c r="F45" s="142"/>
      <c r="G45" s="143"/>
    </row>
    <row r="46" spans="1:10" ht="20.25" customHeight="1">
      <c r="A46" s="78"/>
      <c r="B46" s="114" t="s">
        <v>76</v>
      </c>
      <c r="C46" s="151">
        <f>G47*B16*(1-F54/100)</f>
        <v>0</v>
      </c>
      <c r="D46" s="79" t="s">
        <v>77</v>
      </c>
      <c r="E46" s="144"/>
      <c r="F46" s="112" t="s">
        <v>78</v>
      </c>
      <c r="G46" s="113">
        <f>C40*E52/100</f>
        <v>0</v>
      </c>
    </row>
    <row r="47" spans="1:10" s="40" customFormat="1" ht="20.25" customHeight="1">
      <c r="A47" s="80" t="s">
        <v>79</v>
      </c>
      <c r="E47" s="148" t="str">
        <f>IF(G46&gt;25,"&gt; 25€/mq, pertanto:", "&lt; 25€/mq, pertanto:")</f>
        <v>&lt; 25€/mq, pertanto:</v>
      </c>
      <c r="F47" s="81" t="s">
        <v>80</v>
      </c>
      <c r="G47" s="152" t="str">
        <f>IF(G46&lt;25,"25",G46)</f>
        <v>25</v>
      </c>
      <c r="I47" s="48"/>
    </row>
    <row r="48" spans="1:10" ht="22.5" customHeight="1">
      <c r="A48" s="82" t="s">
        <v>72</v>
      </c>
      <c r="G48" s="83"/>
    </row>
    <row r="49" spans="1:8" ht="15.75" customHeight="1">
      <c r="A49" s="85" t="s">
        <v>81</v>
      </c>
      <c r="G49" s="84"/>
    </row>
    <row r="50" spans="1:8" ht="15.75" customHeight="1">
      <c r="A50" s="85" t="s">
        <v>82</v>
      </c>
      <c r="G50" s="86"/>
    </row>
    <row r="51" spans="1:8" ht="28.5" customHeight="1">
      <c r="A51" s="173" t="s">
        <v>83</v>
      </c>
      <c r="B51" s="174"/>
      <c r="C51" s="174"/>
      <c r="D51" s="174"/>
      <c r="E51" s="174"/>
      <c r="F51" s="174"/>
      <c r="G51" s="86"/>
    </row>
    <row r="52" spans="1:8" ht="19.5" customHeight="1">
      <c r="A52" s="87"/>
      <c r="B52" s="81" t="s">
        <v>84</v>
      </c>
      <c r="C52" s="47" t="s">
        <v>85</v>
      </c>
      <c r="D52" s="81" t="s">
        <v>86</v>
      </c>
      <c r="E52" s="153">
        <f>IF(C52="SI",20,IF(C52="NO",G68))</f>
        <v>5</v>
      </c>
      <c r="F52" s="48" t="s">
        <v>87</v>
      </c>
      <c r="G52" s="84"/>
    </row>
    <row r="53" spans="1:8" ht="19.5" customHeight="1">
      <c r="A53" s="85" t="s">
        <v>88</v>
      </c>
      <c r="B53" s="81"/>
      <c r="C53" s="81"/>
      <c r="D53" s="81"/>
      <c r="E53" s="88"/>
      <c r="G53" s="84"/>
    </row>
    <row r="54" spans="1:8" ht="51.75" customHeight="1" thickBot="1">
      <c r="A54" s="184" t="s">
        <v>89</v>
      </c>
      <c r="B54" s="185"/>
      <c r="C54" s="185"/>
      <c r="D54" s="185"/>
      <c r="E54" s="185"/>
      <c r="F54" s="116">
        <v>0</v>
      </c>
      <c r="G54" s="115" t="s">
        <v>87</v>
      </c>
    </row>
    <row r="55" spans="1:8" ht="18.75" customHeight="1">
      <c r="A55" s="168"/>
      <c r="B55" s="169"/>
      <c r="C55" s="169"/>
      <c r="D55" s="169"/>
      <c r="E55" s="169"/>
      <c r="F55" s="169"/>
      <c r="G55" s="169"/>
    </row>
    <row r="56" spans="1:8">
      <c r="A56" s="89" t="s">
        <v>90</v>
      </c>
    </row>
    <row r="57" spans="1:8" ht="22.5" customHeight="1">
      <c r="A57" s="66" t="s">
        <v>91</v>
      </c>
      <c r="B57" s="66" t="s">
        <v>87</v>
      </c>
      <c r="C57" s="66" t="s">
        <v>29</v>
      </c>
      <c r="D57" s="136"/>
      <c r="E57" s="136"/>
      <c r="F57" s="136"/>
      <c r="G57" s="136"/>
      <c r="H57" s="136"/>
    </row>
    <row r="58" spans="1:8">
      <c r="A58" s="66" t="s">
        <v>92</v>
      </c>
      <c r="B58" s="66">
        <v>5</v>
      </c>
      <c r="C58" s="147" t="str">
        <f>IF(C40&lt;=500,"1","0")</f>
        <v>1</v>
      </c>
      <c r="D58" s="136"/>
      <c r="E58" s="136"/>
      <c r="F58" s="136"/>
      <c r="G58" s="136"/>
      <c r="H58" s="136"/>
    </row>
    <row r="59" spans="1:8">
      <c r="A59" s="66" t="s">
        <v>93</v>
      </c>
      <c r="B59" s="66">
        <v>6</v>
      </c>
      <c r="C59" s="147" t="str">
        <f>IF(AND(C40&gt;500,C40&lt;=1000),"1","0")</f>
        <v>0</v>
      </c>
      <c r="D59" s="136"/>
      <c r="E59" s="136"/>
      <c r="F59" s="136"/>
      <c r="G59" s="136"/>
      <c r="H59" s="136"/>
    </row>
    <row r="60" spans="1:8">
      <c r="A60" s="66" t="s">
        <v>94</v>
      </c>
      <c r="B60" s="66">
        <v>7</v>
      </c>
      <c r="C60" s="147" t="str">
        <f>IF(AND(C40&gt;1000,C40&lt;=1500),"1","0")</f>
        <v>0</v>
      </c>
      <c r="D60" s="136"/>
      <c r="E60" s="136"/>
      <c r="F60" s="136"/>
      <c r="G60" s="136"/>
      <c r="H60" s="136"/>
    </row>
    <row r="61" spans="1:8">
      <c r="A61" s="66" t="s">
        <v>95</v>
      </c>
      <c r="B61" s="66">
        <v>8</v>
      </c>
      <c r="C61" s="147" t="str">
        <f>IF(AND(C40&gt;1500,C40&lt;=2000),"1","0")</f>
        <v>0</v>
      </c>
      <c r="D61" s="136"/>
      <c r="E61" s="136"/>
      <c r="F61" s="136"/>
      <c r="G61" s="136"/>
      <c r="H61" s="136"/>
    </row>
    <row r="62" spans="1:8">
      <c r="A62" s="66" t="s">
        <v>96</v>
      </c>
      <c r="B62" s="66">
        <v>9</v>
      </c>
      <c r="C62" s="147" t="str">
        <f>IF(AND(C40&gt;2000,C40&lt;=2500),"1","0")</f>
        <v>0</v>
      </c>
      <c r="D62" s="136"/>
      <c r="E62" s="136"/>
      <c r="F62" s="136"/>
      <c r="G62" s="136"/>
      <c r="H62" s="136"/>
    </row>
    <row r="63" spans="1:8">
      <c r="A63" s="66" t="s">
        <v>97</v>
      </c>
      <c r="B63" s="66">
        <v>10</v>
      </c>
      <c r="C63" s="147" t="str">
        <f>IF(AND(C40&gt;2500,C40&lt;=3000),"1","0")</f>
        <v>0</v>
      </c>
      <c r="D63" s="136"/>
      <c r="E63" s="136"/>
      <c r="F63" s="136"/>
      <c r="G63" s="136"/>
      <c r="H63" s="136"/>
    </row>
    <row r="64" spans="1:8">
      <c r="A64" s="66" t="s">
        <v>98</v>
      </c>
      <c r="B64" s="66">
        <v>11</v>
      </c>
      <c r="C64" s="147" t="str">
        <f>IF(AND(C40&gt;3000,C40&lt;=3500),"1","0")</f>
        <v>0</v>
      </c>
      <c r="D64" s="136"/>
      <c r="E64" s="136"/>
      <c r="F64" s="136"/>
      <c r="G64" s="136"/>
      <c r="H64" s="136"/>
    </row>
    <row r="65" spans="1:8">
      <c r="A65" s="66" t="s">
        <v>99</v>
      </c>
      <c r="B65" s="66">
        <v>12</v>
      </c>
      <c r="C65" s="147" t="str">
        <f>IF(AND(C40&gt;3500,C40&lt;=4000),"1","0")</f>
        <v>0</v>
      </c>
      <c r="D65" s="136"/>
      <c r="E65" s="136"/>
      <c r="F65" s="136"/>
      <c r="G65" s="136"/>
      <c r="H65" s="136"/>
    </row>
    <row r="66" spans="1:8">
      <c r="A66" s="66" t="s">
        <v>100</v>
      </c>
      <c r="B66" s="66">
        <v>13</v>
      </c>
      <c r="C66" s="147" t="str">
        <f>IF(AND(C40&gt;4000,C40&lt;=4500),"1","0")</f>
        <v>0</v>
      </c>
      <c r="D66" s="136"/>
      <c r="E66" s="136"/>
      <c r="F66" s="136"/>
      <c r="G66" s="136"/>
      <c r="H66" s="136"/>
    </row>
    <row r="67" spans="1:8">
      <c r="A67" s="66" t="s">
        <v>101</v>
      </c>
      <c r="B67" s="66">
        <v>14</v>
      </c>
      <c r="C67" s="147" t="str">
        <f>IF(C40&gt;4500,"1","0")</f>
        <v>0</v>
      </c>
      <c r="D67" s="136"/>
      <c r="E67" s="136"/>
      <c r="F67" s="136"/>
      <c r="G67" s="136"/>
      <c r="H67" s="136"/>
    </row>
    <row r="68" spans="1:8" hidden="1">
      <c r="A68" s="90"/>
      <c r="B68" s="90"/>
      <c r="C68" s="90"/>
      <c r="D68" s="136"/>
      <c r="E68" s="136"/>
      <c r="F68" s="137" t="s">
        <v>86</v>
      </c>
      <c r="G68" s="137">
        <f>B58*C58+B59*C59+B60*C60+B61*C61+B62*C62+B63*C63+B64*C64+B65*C65+B66*C66+B67*C67</f>
        <v>5</v>
      </c>
      <c r="H68" s="136"/>
    </row>
    <row r="69" spans="1:8" ht="10.5" hidden="1" customHeight="1">
      <c r="D69" s="136"/>
      <c r="E69" s="136"/>
      <c r="F69" s="136"/>
      <c r="G69" s="136"/>
      <c r="H69" s="136"/>
    </row>
    <row r="70" spans="1:8" hidden="1">
      <c r="A70" s="66" t="s">
        <v>43</v>
      </c>
      <c r="B70" s="66" t="s">
        <v>102</v>
      </c>
      <c r="C70" s="66" t="s">
        <v>103</v>
      </c>
      <c r="D70" s="138" t="s">
        <v>29</v>
      </c>
      <c r="E70" s="136"/>
      <c r="F70" s="139" t="s">
        <v>41</v>
      </c>
      <c r="G70" s="137">
        <f>D71*B71+D72*B72+D73*B73+D74*B74+D75*B75+D76*B76+D77*B77+D78*B78+D79*B79+D80*B80+D81*B81</f>
        <v>1</v>
      </c>
      <c r="H70" s="136"/>
    </row>
    <row r="71" spans="1:8" hidden="1">
      <c r="A71" s="57" t="s">
        <v>45</v>
      </c>
      <c r="B71" s="162">
        <v>1</v>
      </c>
      <c r="C71" s="162">
        <v>0</v>
      </c>
      <c r="D71" s="140" t="str">
        <f>IF(B24&lt;=5,"1","0")</f>
        <v>1</v>
      </c>
      <c r="E71" s="136"/>
      <c r="F71" s="139" t="s">
        <v>42</v>
      </c>
      <c r="G71" s="141">
        <f>D71*C71+D72*C72+D73*C73+D74*C74+D75*C75+D76*C76+D77*C77+D78*C78+D79*C79+D80*C80+D81*C81</f>
        <v>0</v>
      </c>
      <c r="H71" s="136"/>
    </row>
    <row r="72" spans="1:8" hidden="1">
      <c r="A72" s="57" t="s">
        <v>49</v>
      </c>
      <c r="B72" s="162">
        <v>2</v>
      </c>
      <c r="C72" s="162">
        <v>5</v>
      </c>
      <c r="D72" s="140" t="str">
        <f>IF(AND(B24&gt;5,B24&lt;=10),"1","0")</f>
        <v>0</v>
      </c>
      <c r="E72" s="136"/>
      <c r="F72" s="136"/>
      <c r="G72" s="136"/>
      <c r="H72" s="136"/>
    </row>
    <row r="73" spans="1:8" hidden="1">
      <c r="A73" s="57" t="s">
        <v>53</v>
      </c>
      <c r="B73" s="162">
        <v>3</v>
      </c>
      <c r="C73" s="162">
        <v>10</v>
      </c>
      <c r="D73" s="140" t="str">
        <f>IF(AND(B24&gt;10,B24&lt;=15),"1","0")</f>
        <v>0</v>
      </c>
      <c r="E73" s="136"/>
      <c r="F73" s="136"/>
      <c r="G73" s="136"/>
      <c r="H73" s="136"/>
    </row>
    <row r="74" spans="1:8" hidden="1">
      <c r="A74" s="57" t="s">
        <v>57</v>
      </c>
      <c r="B74" s="162">
        <v>4</v>
      </c>
      <c r="C74" s="162">
        <v>15</v>
      </c>
      <c r="D74" s="140" t="str">
        <f>IF(AND(B24&gt;15,B24&lt;=20),"1","0")</f>
        <v>0</v>
      </c>
      <c r="E74" s="136"/>
      <c r="F74" s="136"/>
      <c r="G74" s="136"/>
      <c r="H74" s="136"/>
    </row>
    <row r="75" spans="1:8" hidden="1">
      <c r="A75" s="57" t="s">
        <v>61</v>
      </c>
      <c r="B75" s="162">
        <v>5</v>
      </c>
      <c r="C75" s="162">
        <v>20</v>
      </c>
      <c r="D75" s="140" t="str">
        <f>IF(AND(B24&gt;20,B24&lt;=25),"1","0")</f>
        <v>0</v>
      </c>
      <c r="E75" s="136"/>
      <c r="F75" s="136"/>
      <c r="G75" s="136"/>
      <c r="H75" s="136"/>
    </row>
    <row r="76" spans="1:8" hidden="1">
      <c r="A76" s="57" t="s">
        <v>65</v>
      </c>
      <c r="B76" s="162">
        <v>6</v>
      </c>
      <c r="C76" s="162">
        <v>25</v>
      </c>
      <c r="D76" s="140" t="str">
        <f>IF(AND(B24&gt;25,B24&lt;=30),"1","0")</f>
        <v>0</v>
      </c>
      <c r="E76" s="136"/>
      <c r="F76" s="136"/>
      <c r="G76" s="136"/>
      <c r="H76" s="136"/>
    </row>
    <row r="77" spans="1:8" hidden="1">
      <c r="A77" s="57" t="s">
        <v>47</v>
      </c>
      <c r="B77" s="162">
        <v>7</v>
      </c>
      <c r="C77" s="162">
        <v>30</v>
      </c>
      <c r="D77" s="140" t="str">
        <f>IF(AND(B24&gt;30,B24&lt;=35),"1","0")</f>
        <v>0</v>
      </c>
      <c r="E77" s="136"/>
      <c r="F77" s="136"/>
      <c r="G77" s="136"/>
      <c r="H77" s="136"/>
    </row>
    <row r="78" spans="1:8" hidden="1">
      <c r="A78" s="57" t="s">
        <v>51</v>
      </c>
      <c r="B78" s="162">
        <v>8</v>
      </c>
      <c r="C78" s="162">
        <v>35</v>
      </c>
      <c r="D78" s="140" t="str">
        <f>IF(AND(B24&gt;35,B24&lt;=40),"1","0")</f>
        <v>0</v>
      </c>
      <c r="E78" s="136"/>
      <c r="F78" s="136"/>
      <c r="G78" s="136"/>
      <c r="H78" s="136"/>
    </row>
    <row r="79" spans="1:8" hidden="1">
      <c r="A79" s="57" t="s">
        <v>55</v>
      </c>
      <c r="B79" s="162">
        <v>9</v>
      </c>
      <c r="C79" s="162">
        <v>40</v>
      </c>
      <c r="D79" s="140" t="str">
        <f>IF(AND(B24&gt;40,B24&lt;=45),"1","0")</f>
        <v>0</v>
      </c>
      <c r="E79" s="136"/>
      <c r="F79" s="136"/>
      <c r="G79" s="136"/>
      <c r="H79" s="136"/>
    </row>
    <row r="80" spans="1:8" hidden="1">
      <c r="A80" s="57" t="s">
        <v>59</v>
      </c>
      <c r="B80" s="162">
        <v>10</v>
      </c>
      <c r="C80" s="162">
        <v>45</v>
      </c>
      <c r="D80" s="140" t="str">
        <f>IF(AND(B24&gt;45,B24&lt;=50),"1","0")</f>
        <v>0</v>
      </c>
      <c r="E80" s="136"/>
      <c r="F80" s="136"/>
      <c r="G80" s="136"/>
      <c r="H80" s="136"/>
    </row>
    <row r="81" spans="1:8" hidden="1">
      <c r="A81" s="57" t="s">
        <v>63</v>
      </c>
      <c r="B81" s="162">
        <v>11</v>
      </c>
      <c r="C81" s="162">
        <v>50</v>
      </c>
      <c r="D81" s="140" t="str">
        <f>IF(B24&gt;50,"1","0")</f>
        <v>0</v>
      </c>
      <c r="E81" s="136"/>
      <c r="F81" s="136"/>
      <c r="G81" s="136"/>
      <c r="H81" s="136"/>
    </row>
    <row r="82" spans="1:8">
      <c r="D82" s="136"/>
      <c r="E82" s="136"/>
      <c r="F82" s="136"/>
      <c r="G82" s="136"/>
      <c r="H82" s="136"/>
    </row>
    <row r="83" spans="1:8">
      <c r="D83" s="136"/>
      <c r="E83" s="136"/>
      <c r="F83" s="136"/>
      <c r="G83" s="136"/>
      <c r="H83" s="136"/>
    </row>
  </sheetData>
  <sheetProtection password="C3EE" sheet="1" selectLockedCells="1"/>
  <mergeCells count="12">
    <mergeCell ref="C20:D20"/>
    <mergeCell ref="A36:G36"/>
    <mergeCell ref="A1:G1"/>
    <mergeCell ref="A51:F51"/>
    <mergeCell ref="A55:G55"/>
    <mergeCell ref="E14:E16"/>
    <mergeCell ref="F14:F16"/>
    <mergeCell ref="C14:D16"/>
    <mergeCell ref="C17:D17"/>
    <mergeCell ref="C18:D18"/>
    <mergeCell ref="A54:E54"/>
    <mergeCell ref="C19:D19"/>
  </mergeCells>
  <phoneticPr fontId="0" type="noConversion"/>
  <conditionalFormatting sqref="F7:F11">
    <cfRule type="containsErrors" dxfId="21" priority="26" stopIfTrue="1">
      <formula>ISERROR(F7)</formula>
    </cfRule>
  </conditionalFormatting>
  <conditionalFormatting sqref="D7:D11">
    <cfRule type="containsErrors" dxfId="20" priority="25" stopIfTrue="1">
      <formula>ISERROR(D7)</formula>
    </cfRule>
  </conditionalFormatting>
  <conditionalFormatting sqref="E17:E20">
    <cfRule type="containsErrors" dxfId="19" priority="22" stopIfTrue="1">
      <formula>ISERROR(E17)</formula>
    </cfRule>
  </conditionalFormatting>
  <conditionalFormatting sqref="B24">
    <cfRule type="containsErrors" dxfId="18" priority="19" stopIfTrue="1">
      <formula>ISERROR(B24)</formula>
    </cfRule>
  </conditionalFormatting>
  <conditionalFormatting sqref="F24">
    <cfRule type="containsErrors" dxfId="17" priority="20" stopIfTrue="1">
      <formula>ISERROR(F24)</formula>
    </cfRule>
  </conditionalFormatting>
  <conditionalFormatting sqref="C40">
    <cfRule type="containsErrors" dxfId="16" priority="18" stopIfTrue="1">
      <formula>ISERROR(C40)</formula>
    </cfRule>
  </conditionalFormatting>
  <conditionalFormatting sqref="G47">
    <cfRule type="containsErrors" dxfId="15" priority="17" stopIfTrue="1">
      <formula>ISERROR(G47)</formula>
    </cfRule>
  </conditionalFormatting>
  <conditionalFormatting sqref="C46">
    <cfRule type="containsErrors" dxfId="14" priority="6" stopIfTrue="1">
      <formula>ISERROR(C46)</formula>
    </cfRule>
    <cfRule type="containsErrors" dxfId="13" priority="16" stopIfTrue="1">
      <formula>ISERROR(C46)</formula>
    </cfRule>
    <cfRule type="containsErrors" dxfId="12" priority="28" stopIfTrue="1">
      <formula>ISERROR(C46)</formula>
    </cfRule>
  </conditionalFormatting>
  <conditionalFormatting sqref="E52">
    <cfRule type="containsErrors" dxfId="11" priority="14" stopIfTrue="1">
      <formula>ISERROR(E52)</formula>
    </cfRule>
  </conditionalFormatting>
  <conditionalFormatting sqref="C58:C67">
    <cfRule type="containsErrors" dxfId="10" priority="13" stopIfTrue="1">
      <formula>ISERROR(C58)</formula>
    </cfRule>
  </conditionalFormatting>
  <conditionalFormatting sqref="E47">
    <cfRule type="containsErrors" dxfId="9" priority="12" stopIfTrue="1">
      <formula>ISERROR(E47)</formula>
    </cfRule>
  </conditionalFormatting>
  <conditionalFormatting sqref="D24">
    <cfRule type="containsErrors" dxfId="8" priority="11" stopIfTrue="1">
      <formula>ISERROR(D24)</formula>
    </cfRule>
  </conditionalFormatting>
  <conditionalFormatting sqref="E20">
    <cfRule type="containsErrors" dxfId="7" priority="10" stopIfTrue="1">
      <formula>ISERROR(E20)</formula>
    </cfRule>
  </conditionalFormatting>
  <conditionalFormatting sqref="G20">
    <cfRule type="containsErrors" dxfId="6" priority="9" stopIfTrue="1">
      <formula>ISERROR(G20)</formula>
    </cfRule>
  </conditionalFormatting>
  <conditionalFormatting sqref="G20">
    <cfRule type="containsErrors" dxfId="5" priority="8" stopIfTrue="1">
      <formula>ISERROR(G20)</formula>
    </cfRule>
  </conditionalFormatting>
  <conditionalFormatting sqref="A6">
    <cfRule type="containsErrors" dxfId="4" priority="5" stopIfTrue="1">
      <formula>ISERROR(A6)</formula>
    </cfRule>
  </conditionalFormatting>
  <conditionalFormatting sqref="G12">
    <cfRule type="containsErrors" dxfId="3" priority="4" stopIfTrue="1">
      <formula>ISERROR(G12)</formula>
    </cfRule>
  </conditionalFormatting>
  <conditionalFormatting sqref="G12">
    <cfRule type="containsErrors" dxfId="2" priority="3" stopIfTrue="1">
      <formula>ISERROR(G12)</formula>
    </cfRule>
  </conditionalFormatting>
  <conditionalFormatting sqref="B17">
    <cfRule type="containsErrors" dxfId="1" priority="2" stopIfTrue="1">
      <formula>ISERROR(B17)</formula>
    </cfRule>
  </conditionalFormatting>
  <conditionalFormatting sqref="B17">
    <cfRule type="containsErrors" dxfId="0" priority="1" stopIfTrue="1">
      <formula>ISERROR(B17)</formula>
    </cfRule>
  </conditionalFormatting>
  <pageMargins left="0.54" right="0.4" top="0.79" bottom="0.67" header="0.51181102362204722" footer="0.51181102362204722"/>
  <pageSetup paperSize="9" scale="7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5"/>
  <sheetViews>
    <sheetView showGridLines="0" defaultGridColor="0" topLeftCell="A34" colorId="8" zoomScale="120" zoomScaleNormal="120" zoomScalePageLayoutView="110" workbookViewId="0">
      <selection activeCell="L31" sqref="L31"/>
    </sheetView>
  </sheetViews>
  <sheetFormatPr defaultColWidth="9.28515625" defaultRowHeight="12.75"/>
  <cols>
    <col min="1" max="1" width="21.42578125" style="1" customWidth="1"/>
    <col min="2" max="2" width="13.7109375" style="1" customWidth="1"/>
    <col min="3" max="3" width="9.7109375" style="1" customWidth="1"/>
    <col min="4" max="7" width="7.28515625" style="1" customWidth="1"/>
    <col min="8" max="8" width="6.28515625" style="1" customWidth="1"/>
    <col min="9" max="12" width="7.28515625" style="1" customWidth="1"/>
    <col min="13" max="13" width="9.5703125" style="1" customWidth="1"/>
    <col min="14" max="16384" width="9.28515625" style="1"/>
  </cols>
  <sheetData>
    <row r="1" spans="1:13" ht="42" customHeight="1">
      <c r="A1" s="196" t="s">
        <v>104</v>
      </c>
      <c r="B1" s="197"/>
      <c r="C1" s="197"/>
      <c r="D1" s="197"/>
      <c r="E1" s="197"/>
      <c r="F1" s="197"/>
      <c r="G1" s="197"/>
      <c r="H1" s="198"/>
      <c r="I1" s="198"/>
      <c r="J1" s="198"/>
      <c r="K1" s="198"/>
      <c r="L1" s="198"/>
      <c r="M1" s="199"/>
    </row>
    <row r="2" spans="1:13" ht="23.25" customHeight="1">
      <c r="A2" s="21" t="s">
        <v>105</v>
      </c>
      <c r="B2" s="3"/>
      <c r="C2" s="3"/>
      <c r="D2" s="3"/>
      <c r="E2" s="3"/>
      <c r="F2" s="3"/>
      <c r="G2" s="3"/>
    </row>
    <row r="3" spans="1:13" ht="20.25" customHeight="1">
      <c r="A3" s="2" t="s">
        <v>106</v>
      </c>
      <c r="B3" s="3"/>
      <c r="C3" s="3"/>
      <c r="D3" s="3"/>
      <c r="E3" s="3"/>
      <c r="F3" s="3"/>
      <c r="G3" s="3"/>
    </row>
    <row r="4" spans="1:13" s="5" customFormat="1" ht="23.25" customHeight="1">
      <c r="A4" s="202" t="s">
        <v>107</v>
      </c>
      <c r="B4" s="202"/>
      <c r="C4" s="202" t="s">
        <v>108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</row>
    <row r="5" spans="1:13" s="5" customFormat="1" ht="24" customHeight="1">
      <c r="A5" s="203"/>
      <c r="B5" s="203"/>
      <c r="C5" s="26">
        <v>10</v>
      </c>
      <c r="D5" s="26">
        <v>20</v>
      </c>
      <c r="E5" s="26">
        <v>30</v>
      </c>
      <c r="F5" s="26">
        <v>40</v>
      </c>
      <c r="G5" s="26">
        <v>50</v>
      </c>
      <c r="H5" s="26">
        <v>60</v>
      </c>
      <c r="I5" s="26">
        <v>70</v>
      </c>
      <c r="J5" s="26">
        <v>80</v>
      </c>
      <c r="K5" s="26">
        <v>90</v>
      </c>
      <c r="L5" s="26">
        <v>100</v>
      </c>
      <c r="M5" s="163" t="s">
        <v>109</v>
      </c>
    </row>
    <row r="6" spans="1:13" s="6" customFormat="1">
      <c r="A6" s="27" t="s">
        <v>110</v>
      </c>
      <c r="B6" s="164">
        <v>0.05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163">
        <f>0.05*C6*0.1+0.05*D6*0.2+0.05*E6*0.3+0.05*F6*0.4+0.05*G6*0.5+0.05*H6*0.6+0.05*I6*0.7+0.05*J6*0.8+0.05*K6*0.9+0.05*L6</f>
        <v>0</v>
      </c>
    </row>
    <row r="7" spans="1:13" s="5" customFormat="1" ht="16.149999999999999" customHeight="1">
      <c r="A7" s="27" t="s">
        <v>111</v>
      </c>
      <c r="B7" s="201">
        <v>0.2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200">
        <f>0.2*C7*0.1+0.2*D7*0.2+0.2*E7*0.3+0.2*F7*0.4+0.2*G7*0.5+0.2*H7*0.6+0.2*I7*0.7+0.2*J7*0.8+0.2*K7*0.9+0.2*L7</f>
        <v>0</v>
      </c>
    </row>
    <row r="8" spans="1:13" s="5" customFormat="1" ht="16.149999999999999" customHeight="1">
      <c r="A8" s="27" t="s">
        <v>112</v>
      </c>
      <c r="B8" s="201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200"/>
    </row>
    <row r="9" spans="1:13" s="5" customFormat="1" ht="16.149999999999999" customHeight="1">
      <c r="A9" s="27" t="s">
        <v>113</v>
      </c>
      <c r="B9" s="20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200"/>
    </row>
    <row r="10" spans="1:13" s="5" customFormat="1" ht="16.149999999999999" customHeight="1">
      <c r="A10" s="27" t="s">
        <v>114</v>
      </c>
      <c r="B10" s="164">
        <v>0.1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163">
        <f>0.1*C10*0.1+0.1*D10*0.2+0.1*E10*0.3+0.1*F10*0.4+0.1*G10*0.5+0.1*H10*0.6+0.1*I10*0.7+0.1*J10*0.8+0.1*K10*0.9+0.1*L10</f>
        <v>0</v>
      </c>
    </row>
    <row r="11" spans="1:13" s="5" customFormat="1" ht="16.149999999999999" customHeight="1">
      <c r="A11" s="27" t="s">
        <v>115</v>
      </c>
      <c r="B11" s="164">
        <v>0.05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163">
        <f>0.05*C11*0.1+0.05*D11*0.2+0.05*E11*0.3+0.05*F11*0.4+0.05*G11*0.5+0.05*H11*0.6+0.05*I11*0.7+0.05*J11*0.8+0.05*K11*0.9+0.05*L11</f>
        <v>0</v>
      </c>
    </row>
    <row r="12" spans="1:13" s="5" customFormat="1" ht="16.149999999999999" customHeight="1">
      <c r="A12" s="27" t="s">
        <v>116</v>
      </c>
      <c r="B12" s="164">
        <v>0.1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163">
        <f>0.1*C12*0.1+0.1*D12*0.2+0.1*E12*0.3+0.1*F12*0.4+0.1*G12*0.5+0.1*H12*0.6+0.1*I12*0.7+0.1*J12*0.8+0.1*K12*0.9+0.1*L12</f>
        <v>0</v>
      </c>
    </row>
    <row r="13" spans="1:13" s="28" customFormat="1" ht="14.25" customHeight="1">
      <c r="A13" s="102" t="s">
        <v>117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94" t="s">
        <v>118</v>
      </c>
      <c r="L13" s="195"/>
      <c r="M13" s="165">
        <f>SUM(M6:M12)</f>
        <v>0</v>
      </c>
    </row>
    <row r="14" spans="1:13" s="5" customFormat="1" ht="14.25" customHeight="1">
      <c r="A14" s="102" t="s">
        <v>119</v>
      </c>
      <c r="B14" s="103"/>
      <c r="C14" s="103"/>
      <c r="D14" s="103"/>
      <c r="E14" s="103"/>
      <c r="F14" s="103"/>
      <c r="G14" s="103"/>
      <c r="H14" s="103"/>
      <c r="I14" s="103"/>
      <c r="J14" s="103"/>
      <c r="K14" s="194" t="s">
        <v>120</v>
      </c>
      <c r="L14" s="195"/>
      <c r="M14" s="165">
        <f>M13</f>
        <v>0</v>
      </c>
    </row>
    <row r="15" spans="1:13" s="5" customFormat="1" ht="14.25" customHeight="1">
      <c r="A15" s="193" t="s">
        <v>121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65">
        <f>M13+M14</f>
        <v>0</v>
      </c>
    </row>
    <row r="16" spans="1:13" s="5" customFormat="1" ht="15" customHeight="1">
      <c r="A16" s="37" t="s">
        <v>122</v>
      </c>
      <c r="J16" s="37"/>
      <c r="K16" s="38"/>
      <c r="L16" s="38"/>
      <c r="M16" s="98" t="str">
        <f>IF(M13&lt;=0.5,"max 50%VERIFICATO","max 50 % NON VERIFICATO")</f>
        <v>max 50%VERIFICATO</v>
      </c>
    </row>
    <row r="17" spans="1:13" ht="23.25" customHeight="1">
      <c r="A17" s="21" t="s">
        <v>123</v>
      </c>
      <c r="B17" s="3"/>
      <c r="C17" s="3"/>
      <c r="D17" s="3"/>
      <c r="E17" s="3"/>
      <c r="F17" s="3"/>
      <c r="G17" s="3"/>
      <c r="K17" s="7"/>
    </row>
    <row r="18" spans="1:13" ht="15">
      <c r="A18" s="19" t="s">
        <v>68</v>
      </c>
      <c r="B18" s="46"/>
      <c r="C18" s="20" t="s">
        <v>69</v>
      </c>
      <c r="E18" s="3"/>
      <c r="F18" s="3"/>
      <c r="G18" s="3"/>
    </row>
    <row r="19" spans="1:13" ht="21.75" customHeight="1">
      <c r="A19" s="168" t="s">
        <v>124</v>
      </c>
      <c r="B19" s="169"/>
      <c r="C19" s="169"/>
      <c r="D19" s="169"/>
      <c r="E19" s="169"/>
      <c r="F19" s="169"/>
      <c r="G19" s="169"/>
      <c r="H19" s="192"/>
      <c r="I19" s="192"/>
      <c r="J19" s="192"/>
      <c r="K19" s="192"/>
      <c r="L19" s="192"/>
      <c r="M19" s="192"/>
    </row>
    <row r="20" spans="1:13" ht="35.25" customHeight="1" thickBot="1">
      <c r="A20" s="21" t="s">
        <v>125</v>
      </c>
      <c r="B20" s="3"/>
      <c r="C20" s="3"/>
      <c r="D20" s="3"/>
      <c r="E20" s="3"/>
      <c r="F20" s="3"/>
      <c r="G20" s="3"/>
    </row>
    <row r="21" spans="1:13" ht="25.5" customHeight="1">
      <c r="A21" s="126"/>
      <c r="B21" s="34" t="s">
        <v>126</v>
      </c>
      <c r="C21" s="127"/>
      <c r="D21" s="31"/>
      <c r="E21" s="31"/>
      <c r="F21" s="31"/>
      <c r="G21" s="8"/>
      <c r="H21" s="31"/>
      <c r="I21" s="31"/>
      <c r="J21" s="31"/>
      <c r="K21" s="31"/>
      <c r="L21" s="31"/>
      <c r="M21" s="32"/>
    </row>
    <row r="22" spans="1:13" ht="15" customHeight="1">
      <c r="A22" s="125" t="s">
        <v>127</v>
      </c>
      <c r="B22" s="128">
        <f>M23*H29*M15*(1-L31/100)</f>
        <v>0</v>
      </c>
      <c r="C22" s="124" t="s">
        <v>77</v>
      </c>
      <c r="L22" s="129" t="s">
        <v>128</v>
      </c>
      <c r="M22" s="130">
        <f>B18*F28/100</f>
        <v>0</v>
      </c>
    </row>
    <row r="23" spans="1:13" s="3" customFormat="1" ht="18" customHeight="1">
      <c r="A23" s="24" t="s">
        <v>129</v>
      </c>
      <c r="I23" s="3" t="str">
        <f>IF(M22&gt;25,"&gt; 25€/mq, pertanto:", "&lt; 25€/mq, pertanto:")</f>
        <v>&lt; 25€/mq, pertanto:</v>
      </c>
      <c r="L23" s="17" t="s">
        <v>128</v>
      </c>
      <c r="M23" s="94" t="str">
        <f>IF(M22&lt;25,"25",M22)</f>
        <v>25</v>
      </c>
    </row>
    <row r="24" spans="1:13" ht="22.5" customHeight="1">
      <c r="A24" s="16" t="s">
        <v>72</v>
      </c>
      <c r="G24" s="3"/>
      <c r="M24" s="9"/>
    </row>
    <row r="25" spans="1:13" ht="15.75" customHeight="1">
      <c r="A25" s="111" t="s">
        <v>130</v>
      </c>
      <c r="M25" s="9"/>
    </row>
    <row r="26" spans="1:13" ht="15.75" customHeight="1">
      <c r="A26" s="111" t="s">
        <v>131</v>
      </c>
      <c r="G26" s="14"/>
      <c r="M26" s="9"/>
    </row>
    <row r="27" spans="1:13" ht="28.5" customHeight="1">
      <c r="A27" s="187" t="s">
        <v>132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9"/>
    </row>
    <row r="28" spans="1:13" ht="19.5" customHeight="1">
      <c r="A28" s="15"/>
      <c r="B28" s="17" t="s">
        <v>84</v>
      </c>
      <c r="C28" s="47"/>
      <c r="E28" s="17" t="s">
        <v>86</v>
      </c>
      <c r="F28" s="18" t="b">
        <f>IF(C28="SI",20,IF(C28="NO",G44))</f>
        <v>0</v>
      </c>
      <c r="M28" s="9"/>
    </row>
    <row r="29" spans="1:13" ht="19.5" customHeight="1">
      <c r="A29" s="111" t="s">
        <v>88</v>
      </c>
      <c r="B29" s="13"/>
      <c r="C29" s="105" t="s">
        <v>133</v>
      </c>
      <c r="D29" s="123"/>
      <c r="E29" s="105" t="s">
        <v>134</v>
      </c>
      <c r="F29" s="123"/>
      <c r="G29" s="30" t="s">
        <v>135</v>
      </c>
      <c r="H29" s="122">
        <f>D29+0.6*F29</f>
        <v>0</v>
      </c>
      <c r="I29" s="18" t="s">
        <v>136</v>
      </c>
      <c r="M29" s="9"/>
    </row>
    <row r="30" spans="1:13" ht="15.75" customHeight="1">
      <c r="A30" s="111" t="s">
        <v>137</v>
      </c>
      <c r="M30" s="9"/>
    </row>
    <row r="31" spans="1:13" s="48" customFormat="1" ht="44.25" customHeight="1" thickBot="1">
      <c r="A31" s="186" t="s">
        <v>138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16"/>
      <c r="M31" s="115" t="s">
        <v>87</v>
      </c>
    </row>
    <row r="32" spans="1:13" ht="27.75" customHeight="1">
      <c r="A32" s="4" t="s">
        <v>139</v>
      </c>
    </row>
    <row r="33" spans="1:7" ht="37.5" customHeight="1">
      <c r="A33" s="11" t="s">
        <v>140</v>
      </c>
      <c r="B33" s="11" t="s">
        <v>87</v>
      </c>
      <c r="C33" s="11" t="s">
        <v>29</v>
      </c>
    </row>
    <row r="34" spans="1:7">
      <c r="A34" s="11" t="s">
        <v>92</v>
      </c>
      <c r="B34" s="11">
        <v>5</v>
      </c>
      <c r="C34" s="11" t="str">
        <f>IF(B18&lt;=500,"1","0")</f>
        <v>1</v>
      </c>
    </row>
    <row r="35" spans="1:7">
      <c r="A35" s="11" t="s">
        <v>93</v>
      </c>
      <c r="B35" s="11">
        <v>6</v>
      </c>
      <c r="C35" s="11" t="str">
        <f>IF(AND(B18&gt;500,B18&lt;=1000),"1","0")</f>
        <v>0</v>
      </c>
    </row>
    <row r="36" spans="1:7">
      <c r="A36" s="11" t="s">
        <v>94</v>
      </c>
      <c r="B36" s="11">
        <v>7</v>
      </c>
      <c r="C36" s="11" t="str">
        <f>IF(AND(B18&gt;1000,B18&lt;=1500),"1","0")</f>
        <v>0</v>
      </c>
    </row>
    <row r="37" spans="1:7">
      <c r="A37" s="11" t="s">
        <v>95</v>
      </c>
      <c r="B37" s="11">
        <v>8</v>
      </c>
      <c r="C37" s="11" t="str">
        <f>IF(AND(B18&gt;1500,B18&lt;=2000),"1","0")</f>
        <v>0</v>
      </c>
    </row>
    <row r="38" spans="1:7">
      <c r="A38" s="11" t="s">
        <v>96</v>
      </c>
      <c r="B38" s="11">
        <v>9</v>
      </c>
      <c r="C38" s="11" t="str">
        <f>IF(AND(B18&gt;2000,B18&lt;=2500),"1","0")</f>
        <v>0</v>
      </c>
    </row>
    <row r="39" spans="1:7">
      <c r="A39" s="11" t="s">
        <v>97</v>
      </c>
      <c r="B39" s="11">
        <v>10</v>
      </c>
      <c r="C39" s="11" t="str">
        <f>IF(AND(B18&gt;2500,B18&lt;=3000),"1","0")</f>
        <v>0</v>
      </c>
    </row>
    <row r="40" spans="1:7">
      <c r="A40" s="11" t="s">
        <v>98</v>
      </c>
      <c r="B40" s="11">
        <v>11</v>
      </c>
      <c r="C40" s="11" t="str">
        <f>IF(AND(B18&gt;3000,B18&lt;=3500),"1","0")</f>
        <v>0</v>
      </c>
    </row>
    <row r="41" spans="1:7">
      <c r="A41" s="11" t="s">
        <v>99</v>
      </c>
      <c r="B41" s="11">
        <v>12</v>
      </c>
      <c r="C41" s="11" t="str">
        <f>IF(AND(B18&gt;3500,B18&lt;=4000),"1","0")</f>
        <v>0</v>
      </c>
    </row>
    <row r="42" spans="1:7">
      <c r="A42" s="11" t="s">
        <v>100</v>
      </c>
      <c r="B42" s="11">
        <v>13</v>
      </c>
      <c r="C42" s="11" t="str">
        <f>IF(AND(B18&gt;4000,B18&lt;=4500),"1","0")</f>
        <v>0</v>
      </c>
    </row>
    <row r="43" spans="1:7">
      <c r="A43" s="11" t="s">
        <v>101</v>
      </c>
      <c r="B43" s="11">
        <v>14</v>
      </c>
      <c r="C43" s="11" t="str">
        <f>IF(B18&gt;4500,"1","0")</f>
        <v>0</v>
      </c>
    </row>
    <row r="44" spans="1:7" ht="10.5" hidden="1" customHeight="1">
      <c r="F44" s="12" t="s">
        <v>86</v>
      </c>
      <c r="G44" s="12">
        <f>B34*C34+B35*C35+B36*C36+B37*C37+B38*C38+B39*C39+B40*C40+B41*C41+B42*C42+B43*C43</f>
        <v>5</v>
      </c>
    </row>
    <row r="45" spans="1:7" ht="32.25" customHeight="1"/>
  </sheetData>
  <sheetProtection password="C3EE" sheet="1" selectLockedCells="1"/>
  <mergeCells count="21">
    <mergeCell ref="A1:M1"/>
    <mergeCell ref="D7:D9"/>
    <mergeCell ref="E7:E9"/>
    <mergeCell ref="M7:M9"/>
    <mergeCell ref="J7:J9"/>
    <mergeCell ref="F7:F9"/>
    <mergeCell ref="C7:C9"/>
    <mergeCell ref="B7:B9"/>
    <mergeCell ref="C4:M4"/>
    <mergeCell ref="A4:B5"/>
    <mergeCell ref="K7:K9"/>
    <mergeCell ref="H7:H9"/>
    <mergeCell ref="I7:I9"/>
    <mergeCell ref="A31:K31"/>
    <mergeCell ref="A27:L27"/>
    <mergeCell ref="L7:L9"/>
    <mergeCell ref="G7:G9"/>
    <mergeCell ref="A19:M19"/>
    <mergeCell ref="A15:L15"/>
    <mergeCell ref="K13:L13"/>
    <mergeCell ref="K14:L14"/>
  </mergeCells>
  <pageMargins left="0.54" right="0.4" top="0.79" bottom="0.67" header="0.51181102362204722" footer="0.51181102362204722"/>
  <pageSetup paperSize="9" scale="81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4"/>
  <sheetViews>
    <sheetView showGridLines="0" defaultGridColor="0" colorId="8" zoomScale="120" zoomScaleNormal="120" zoomScalePageLayoutView="110" workbookViewId="0">
      <selection activeCell="I13" sqref="I13"/>
    </sheetView>
  </sheetViews>
  <sheetFormatPr defaultColWidth="9.28515625" defaultRowHeight="12.75"/>
  <cols>
    <col min="1" max="1" width="21.42578125" style="1" customWidth="1"/>
    <col min="2" max="2" width="13.7109375" style="1" customWidth="1"/>
    <col min="3" max="3" width="7.28515625" style="1" customWidth="1"/>
    <col min="4" max="4" width="14.7109375" style="1" customWidth="1"/>
    <col min="5" max="5" width="11.28515625" style="1" customWidth="1"/>
    <col min="6" max="6" width="10.7109375" style="1" customWidth="1"/>
    <col min="7" max="7" width="9.42578125" style="1" customWidth="1"/>
    <col min="8" max="8" width="9.28515625" style="1" customWidth="1"/>
    <col min="9" max="9" width="7.28515625" style="1" customWidth="1"/>
    <col min="10" max="10" width="8.28515625" style="1" customWidth="1"/>
    <col min="11" max="11" width="5.42578125" style="6" hidden="1" customWidth="1"/>
    <col min="12" max="16384" width="9.28515625" style="1"/>
  </cols>
  <sheetData>
    <row r="1" spans="1:13" ht="52.5" customHeight="1">
      <c r="A1" s="196" t="s">
        <v>141</v>
      </c>
      <c r="B1" s="197"/>
      <c r="C1" s="197"/>
      <c r="D1" s="197"/>
      <c r="E1" s="197"/>
      <c r="F1" s="197"/>
      <c r="G1" s="198"/>
      <c r="H1" s="198"/>
      <c r="I1" s="198"/>
      <c r="J1" s="204"/>
    </row>
    <row r="2" spans="1:13" ht="24.75" customHeight="1">
      <c r="A2" s="21" t="s">
        <v>142</v>
      </c>
      <c r="B2" s="3"/>
      <c r="C2" s="3"/>
      <c r="D2" s="3"/>
      <c r="E2" s="3"/>
      <c r="F2" s="3"/>
      <c r="I2" s="7"/>
    </row>
    <row r="3" spans="1:13" ht="15">
      <c r="A3" s="92" t="s">
        <v>68</v>
      </c>
      <c r="B3" s="46"/>
      <c r="C3" s="20" t="s">
        <v>69</v>
      </c>
      <c r="E3" s="3"/>
      <c r="F3" s="3"/>
    </row>
    <row r="4" spans="1:13" ht="15">
      <c r="A4" s="146" t="s">
        <v>143</v>
      </c>
      <c r="C4" s="20"/>
      <c r="E4" s="3"/>
      <c r="F4" s="3"/>
      <c r="G4" s="46"/>
      <c r="H4" s="145" t="b">
        <f>IF(G4="SI",0.5,IF(G4="NO",1))</f>
        <v>0</v>
      </c>
    </row>
    <row r="5" spans="1:13" ht="9.75" customHeight="1" thickBot="1">
      <c r="A5" s="2"/>
      <c r="B5" s="3"/>
      <c r="C5" s="3"/>
      <c r="D5" s="3"/>
      <c r="F5" s="3"/>
    </row>
    <row r="6" spans="1:13" ht="15">
      <c r="A6" s="22" t="s">
        <v>144</v>
      </c>
      <c r="B6" s="8"/>
      <c r="C6" s="8"/>
      <c r="D6" s="8"/>
      <c r="E6" s="8"/>
      <c r="F6" s="8"/>
      <c r="G6" s="31"/>
      <c r="H6" s="31"/>
      <c r="I6" s="31"/>
      <c r="J6" s="32"/>
    </row>
    <row r="7" spans="1:13" ht="19.5" customHeight="1">
      <c r="A7" s="131"/>
      <c r="B7" s="25"/>
      <c r="C7" s="99" t="s">
        <v>145</v>
      </c>
      <c r="D7" s="99">
        <f>B3*H11*I12/100*(1-I13/100)*H4</f>
        <v>0</v>
      </c>
      <c r="E7" s="23" t="s">
        <v>77</v>
      </c>
      <c r="J7" s="9"/>
    </row>
    <row r="8" spans="1:13" ht="25.5" customHeight="1">
      <c r="A8" s="208" t="s">
        <v>146</v>
      </c>
      <c r="B8" s="209"/>
      <c r="C8" s="209"/>
      <c r="D8" s="209"/>
      <c r="E8" s="209"/>
      <c r="F8" s="209"/>
      <c r="G8" s="209"/>
      <c r="H8" s="209"/>
      <c r="J8" s="9"/>
    </row>
    <row r="9" spans="1:13" ht="15.75" customHeight="1">
      <c r="A9" s="16" t="s">
        <v>72</v>
      </c>
      <c r="J9" s="9"/>
    </row>
    <row r="10" spans="1:13" ht="15.75" customHeight="1">
      <c r="A10" s="111" t="s">
        <v>130</v>
      </c>
      <c r="J10" s="9"/>
    </row>
    <row r="11" spans="1:13" ht="19.5" customHeight="1">
      <c r="A11" s="111" t="s">
        <v>147</v>
      </c>
      <c r="B11" s="13"/>
      <c r="C11" s="132" t="s">
        <v>133</v>
      </c>
      <c r="D11" s="123"/>
      <c r="E11" s="132" t="s">
        <v>134</v>
      </c>
      <c r="F11" s="123"/>
      <c r="G11" s="133" t="s">
        <v>148</v>
      </c>
      <c r="H11" s="134">
        <f>D11+0.6*F11</f>
        <v>0</v>
      </c>
      <c r="J11" s="9"/>
    </row>
    <row r="12" spans="1:13" ht="15.75" customHeight="1">
      <c r="A12" s="33" t="s">
        <v>149</v>
      </c>
      <c r="H12" s="17" t="s">
        <v>150</v>
      </c>
      <c r="I12" s="46"/>
      <c r="J12" s="9"/>
    </row>
    <row r="13" spans="1:13" ht="51" customHeight="1" thickBot="1">
      <c r="A13" s="186" t="s">
        <v>151</v>
      </c>
      <c r="B13" s="185"/>
      <c r="C13" s="185"/>
      <c r="D13" s="185"/>
      <c r="E13" s="185"/>
      <c r="F13" s="185"/>
      <c r="G13" s="185"/>
      <c r="H13" s="185"/>
      <c r="I13" s="116">
        <v>0</v>
      </c>
      <c r="J13" s="115" t="s">
        <v>87</v>
      </c>
      <c r="K13" s="1"/>
    </row>
    <row r="14" spans="1:13">
      <c r="K14" s="1"/>
    </row>
    <row r="15" spans="1:13">
      <c r="A15" s="205"/>
      <c r="B15" s="206"/>
      <c r="C15" s="206"/>
      <c r="D15" s="206"/>
      <c r="E15" s="206"/>
      <c r="F15" s="206"/>
      <c r="G15" s="206"/>
      <c r="H15" s="207"/>
      <c r="I15" s="207"/>
      <c r="J15" s="207"/>
      <c r="K15" s="207"/>
      <c r="L15" s="207"/>
      <c r="M15" s="207"/>
    </row>
    <row r="16" spans="1:13">
      <c r="K16" s="1"/>
    </row>
    <row r="17" spans="5:11">
      <c r="K17" s="1"/>
    </row>
    <row r="18" spans="5:11">
      <c r="K18" s="1"/>
    </row>
    <row r="19" spans="5:11">
      <c r="K19" s="1"/>
    </row>
    <row r="20" spans="5:11">
      <c r="K20" s="1"/>
    </row>
    <row r="21" spans="5:11">
      <c r="K21" s="1"/>
    </row>
    <row r="22" spans="5:11">
      <c r="E22" s="93"/>
      <c r="K22" s="1"/>
    </row>
    <row r="23" spans="5:11" ht="10.5" customHeight="1">
      <c r="K23" s="1"/>
    </row>
    <row r="24" spans="5:11" ht="32.25" customHeight="1">
      <c r="K24" s="1"/>
    </row>
  </sheetData>
  <sheetProtection password="C3EE" sheet="1" selectLockedCells="1"/>
  <mergeCells count="4">
    <mergeCell ref="A1:J1"/>
    <mergeCell ref="A15:M15"/>
    <mergeCell ref="A13:H13"/>
    <mergeCell ref="A8:H8"/>
  </mergeCells>
  <pageMargins left="0.54" right="0.4" top="0.79" bottom="0.67" header="0.51181102362204722" footer="0.51181102362204722"/>
  <pageSetup paperSize="9" scale="8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41"/>
  <sheetViews>
    <sheetView showGridLines="0" tabSelected="1" defaultGridColor="0" topLeftCell="A13" colorId="8" zoomScale="120" zoomScaleNormal="120" zoomScalePageLayoutView="110" workbookViewId="0">
      <selection activeCell="K28" sqref="K28"/>
    </sheetView>
  </sheetViews>
  <sheetFormatPr defaultColWidth="9.28515625" defaultRowHeight="12.75"/>
  <cols>
    <col min="1" max="1" width="21.42578125" style="1" customWidth="1"/>
    <col min="2" max="2" width="13.7109375" style="1" customWidth="1"/>
    <col min="3" max="3" width="7.5703125" style="1" customWidth="1"/>
    <col min="4" max="4" width="10" style="1" customWidth="1"/>
    <col min="5" max="12" width="7.28515625" style="1" customWidth="1"/>
    <col min="13" max="13" width="8.5703125" style="1" customWidth="1"/>
    <col min="14" max="14" width="9.28515625" style="1"/>
    <col min="15" max="15" width="5.42578125" style="6" customWidth="1"/>
    <col min="16" max="16384" width="9.28515625" style="1"/>
  </cols>
  <sheetData>
    <row r="1" spans="1:15" ht="42" customHeight="1">
      <c r="A1" s="196" t="s">
        <v>152</v>
      </c>
      <c r="B1" s="197"/>
      <c r="C1" s="197"/>
      <c r="D1" s="197"/>
      <c r="E1" s="197"/>
      <c r="F1" s="197"/>
      <c r="G1" s="197"/>
      <c r="H1" s="198"/>
      <c r="I1" s="198"/>
      <c r="J1" s="198"/>
      <c r="K1" s="198"/>
      <c r="L1" s="198"/>
      <c r="M1" s="199"/>
    </row>
    <row r="2" spans="1:15" ht="23.25" customHeight="1">
      <c r="A2" s="21" t="s">
        <v>105</v>
      </c>
      <c r="B2" s="3"/>
      <c r="C2" s="3"/>
      <c r="D2" s="3"/>
      <c r="E2" s="3"/>
      <c r="F2" s="3"/>
      <c r="G2" s="3"/>
    </row>
    <row r="3" spans="1:15" ht="20.25" customHeight="1">
      <c r="A3" s="2" t="s">
        <v>106</v>
      </c>
      <c r="B3" s="3"/>
      <c r="C3" s="3"/>
      <c r="D3" s="3"/>
      <c r="E3" s="3"/>
      <c r="F3" s="3"/>
      <c r="G3" s="3"/>
    </row>
    <row r="4" spans="1:15" s="5" customFormat="1" ht="23.25" customHeight="1">
      <c r="A4" s="202" t="s">
        <v>107</v>
      </c>
      <c r="B4" s="202"/>
      <c r="C4" s="202" t="s">
        <v>108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O4" s="6"/>
    </row>
    <row r="5" spans="1:15" s="5" customFormat="1" ht="24">
      <c r="A5" s="203"/>
      <c r="B5" s="203"/>
      <c r="C5" s="26">
        <v>10</v>
      </c>
      <c r="D5" s="26">
        <v>20</v>
      </c>
      <c r="E5" s="26">
        <v>30</v>
      </c>
      <c r="F5" s="26">
        <v>40</v>
      </c>
      <c r="G5" s="26">
        <v>50</v>
      </c>
      <c r="H5" s="26">
        <v>60</v>
      </c>
      <c r="I5" s="26">
        <v>70</v>
      </c>
      <c r="J5" s="26">
        <v>80</v>
      </c>
      <c r="K5" s="26">
        <v>90</v>
      </c>
      <c r="L5" s="26">
        <v>100</v>
      </c>
      <c r="M5" s="163" t="s">
        <v>109</v>
      </c>
      <c r="O5" s="6"/>
    </row>
    <row r="6" spans="1:15" s="6" customFormat="1" ht="17.25" customHeight="1">
      <c r="A6" s="27" t="s">
        <v>110</v>
      </c>
      <c r="B6" s="164">
        <v>0.05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163">
        <f>0.05*C6*0.1+0.05*D6*0.2+0.05*E6*0.3+0.05*F6*0.4+0.05*G6*0.5+0.05*H6*0.6+0.05*I6*0.7+0.05*J6*0.8+0.05*K6*0.9+0.05*L6</f>
        <v>0</v>
      </c>
      <c r="O6" s="29"/>
    </row>
    <row r="7" spans="1:15" s="5" customFormat="1" ht="17.25" customHeight="1">
      <c r="A7" s="27" t="s">
        <v>111</v>
      </c>
      <c r="B7" s="201">
        <v>0.2</v>
      </c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200">
        <f>0.2*C7*0.1+0.2*D7*0.2+0.2*E7*0.3+0.2*F7*0.4+0.2*G7*0.5+0.2*H7*0.6+0.2*I7*0.7+0.2*J7*0.8+0.2*K7*0.9+0.2*L7</f>
        <v>0</v>
      </c>
      <c r="O7" s="210"/>
    </row>
    <row r="8" spans="1:15" s="5" customFormat="1" ht="17.25" customHeight="1">
      <c r="A8" s="27" t="s">
        <v>112</v>
      </c>
      <c r="B8" s="201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200"/>
      <c r="O8" s="210"/>
    </row>
    <row r="9" spans="1:15" s="5" customFormat="1" ht="17.25" customHeight="1">
      <c r="A9" s="27" t="s">
        <v>113</v>
      </c>
      <c r="B9" s="20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200"/>
      <c r="O9" s="210"/>
    </row>
    <row r="10" spans="1:15" s="5" customFormat="1" ht="17.25" customHeight="1">
      <c r="A10" s="27" t="s">
        <v>114</v>
      </c>
      <c r="B10" s="164">
        <v>0.1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163">
        <f>0.1*C10*0.1+0.1*D10*0.2+0.1*E10*0.3+0.1*F10*0.4+0.1*G10*0.5+0.1*H10*0.6+0.1*I10*0.7+0.1*J10*0.8+0.1*K10*0.9+0.1*L10</f>
        <v>0</v>
      </c>
      <c r="O10" s="29"/>
    </row>
    <row r="11" spans="1:15" s="5" customFormat="1" ht="17.25" customHeight="1">
      <c r="A11" s="27" t="s">
        <v>115</v>
      </c>
      <c r="B11" s="164">
        <v>0.05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163">
        <f>0.05*C11*0.1+0.05*D11*0.2+0.05*E11*0.3+0.05*F11*0.4+0.05*G11*0.5+0.05*H11*0.6+0.05*I11*0.7+0.05*J11*0.8+0.05*K11*0.9+0.05*L11</f>
        <v>0</v>
      </c>
      <c r="O11" s="29"/>
    </row>
    <row r="12" spans="1:15" s="5" customFormat="1" ht="17.25" customHeight="1">
      <c r="A12" s="27" t="s">
        <v>116</v>
      </c>
      <c r="B12" s="164">
        <v>0.1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163">
        <f>0.1*C12*0.1+0.1*D12*0.2+0.1*E12*0.3+0.1*F12*0.4+0.1*G12*0.5+0.1*H12*0.6+0.1*I12*0.7+0.1*J12*0.8+0.1*K12*0.9+0.1*L12</f>
        <v>0</v>
      </c>
      <c r="O12" s="29"/>
    </row>
    <row r="13" spans="1:15" s="28" customFormat="1" ht="15" customHeight="1">
      <c r="A13" s="100" t="s">
        <v>117</v>
      </c>
      <c r="B13" s="101"/>
      <c r="C13" s="101"/>
      <c r="D13" s="101"/>
      <c r="E13" s="101"/>
      <c r="F13" s="101"/>
      <c r="G13" s="101"/>
      <c r="H13" s="101"/>
      <c r="I13" s="101"/>
      <c r="J13" s="101"/>
      <c r="K13" s="211" t="s">
        <v>118</v>
      </c>
      <c r="L13" s="212"/>
      <c r="M13" s="165">
        <f>SUM(M6:M12)</f>
        <v>0</v>
      </c>
      <c r="O13" s="36"/>
    </row>
    <row r="14" spans="1:15" s="28" customFormat="1" ht="15" customHeight="1">
      <c r="A14" s="100" t="s">
        <v>119</v>
      </c>
      <c r="B14" s="101"/>
      <c r="C14" s="101"/>
      <c r="D14" s="101"/>
      <c r="E14" s="101"/>
      <c r="F14" s="101"/>
      <c r="G14" s="101"/>
      <c r="H14" s="101"/>
      <c r="I14" s="101"/>
      <c r="J14" s="101"/>
      <c r="K14" s="211" t="s">
        <v>120</v>
      </c>
      <c r="L14" s="212"/>
      <c r="M14" s="165">
        <f>M13</f>
        <v>0</v>
      </c>
      <c r="O14" s="36"/>
    </row>
    <row r="15" spans="1:15" s="5" customFormat="1" ht="15" customHeight="1">
      <c r="A15" s="193" t="s">
        <v>121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65">
        <f>M13+M14</f>
        <v>0</v>
      </c>
      <c r="O15" s="6"/>
    </row>
    <row r="16" spans="1:15" s="5" customFormat="1" ht="15" customHeight="1">
      <c r="A16" s="37" t="s">
        <v>122</v>
      </c>
      <c r="J16" s="37"/>
      <c r="K16" s="98"/>
      <c r="L16" s="98"/>
      <c r="M16" s="98" t="str">
        <f>IF(M13&lt;=0.5,"max 50%VERIFICATO","max 50 % NON VERIFICATO")</f>
        <v>max 50%VERIFICATO</v>
      </c>
      <c r="O16" s="6"/>
    </row>
    <row r="17" spans="1:15" ht="22.5" customHeight="1">
      <c r="A17" s="21" t="s">
        <v>123</v>
      </c>
      <c r="B17" s="3"/>
      <c r="C17" s="3"/>
      <c r="D17" s="3"/>
      <c r="E17" s="3"/>
      <c r="F17" s="3"/>
      <c r="G17" s="3"/>
      <c r="K17" s="7"/>
    </row>
    <row r="18" spans="1:15" ht="15">
      <c r="A18" s="19" t="s">
        <v>68</v>
      </c>
      <c r="B18" s="46"/>
      <c r="C18" s="20" t="s">
        <v>69</v>
      </c>
      <c r="E18" s="3"/>
      <c r="F18" s="3"/>
      <c r="G18" s="3"/>
    </row>
    <row r="19" spans="1:15" ht="15" customHeight="1" thickBot="1">
      <c r="A19" s="2"/>
      <c r="B19" s="3"/>
      <c r="C19" s="3"/>
      <c r="D19" s="3"/>
      <c r="F19" s="3"/>
      <c r="G19" s="3"/>
    </row>
    <row r="20" spans="1:15" ht="15">
      <c r="A20" s="22" t="s">
        <v>125</v>
      </c>
      <c r="B20" s="8"/>
      <c r="C20" s="8"/>
      <c r="D20" s="8"/>
      <c r="E20" s="8"/>
      <c r="F20" s="8"/>
      <c r="G20" s="8"/>
      <c r="H20" s="31"/>
      <c r="I20" s="31"/>
      <c r="J20" s="31"/>
      <c r="K20" s="31"/>
      <c r="L20" s="31"/>
      <c r="M20" s="32"/>
    </row>
    <row r="21" spans="1:15" ht="19.5" customHeight="1">
      <c r="A21" s="131"/>
      <c r="B21" s="124" t="s">
        <v>153</v>
      </c>
      <c r="C21" s="25"/>
      <c r="D21" s="25"/>
      <c r="G21" s="3"/>
      <c r="M21" s="9"/>
    </row>
    <row r="22" spans="1:15" ht="19.5" customHeight="1">
      <c r="A22" s="125" t="s">
        <v>127</v>
      </c>
      <c r="B22" s="99">
        <f>B18*H25*M15*0.5*K28/100*(1-K29/100)</f>
        <v>0</v>
      </c>
      <c r="C22" s="23" t="s">
        <v>77</v>
      </c>
      <c r="D22" s="25"/>
      <c r="E22" s="35"/>
      <c r="G22" s="3"/>
      <c r="M22" s="9"/>
    </row>
    <row r="23" spans="1:15" ht="10.5" customHeight="1">
      <c r="A23" s="16" t="s">
        <v>72</v>
      </c>
      <c r="G23" s="3"/>
      <c r="M23" s="9"/>
    </row>
    <row r="24" spans="1:15" ht="15.75" customHeight="1">
      <c r="A24" s="111" t="s">
        <v>130</v>
      </c>
      <c r="M24" s="9"/>
    </row>
    <row r="25" spans="1:15" s="107" customFormat="1" ht="19.5" customHeight="1">
      <c r="A25" s="111" t="s">
        <v>88</v>
      </c>
      <c r="B25" s="104"/>
      <c r="C25" s="105" t="s">
        <v>133</v>
      </c>
      <c r="D25" s="123"/>
      <c r="E25" s="105" t="s">
        <v>134</v>
      </c>
      <c r="F25" s="123"/>
      <c r="G25" s="106" t="s">
        <v>154</v>
      </c>
      <c r="H25" s="134">
        <f>D25+0.6*F25</f>
        <v>0</v>
      </c>
      <c r="J25" s="108"/>
      <c r="M25" s="109"/>
      <c r="O25" s="110"/>
    </row>
    <row r="26" spans="1:15" ht="15.75" customHeight="1">
      <c r="A26" s="111" t="s">
        <v>137</v>
      </c>
      <c r="M26" s="9"/>
    </row>
    <row r="27" spans="1:15" ht="15.75" customHeight="1">
      <c r="A27" s="111" t="s">
        <v>155</v>
      </c>
      <c r="M27" s="9"/>
    </row>
    <row r="28" spans="1:15" ht="15.75" customHeight="1">
      <c r="A28" s="33" t="s">
        <v>156</v>
      </c>
      <c r="J28" s="17" t="s">
        <v>150</v>
      </c>
      <c r="K28" s="46"/>
      <c r="M28" s="9"/>
    </row>
    <row r="29" spans="1:15" ht="48.75" customHeight="1" thickBot="1">
      <c r="A29" s="186" t="s">
        <v>138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16">
        <v>0</v>
      </c>
      <c r="L29" s="135" t="s">
        <v>87</v>
      </c>
      <c r="M29" s="10"/>
      <c r="O29" s="1"/>
    </row>
    <row r="30" spans="1:15">
      <c r="O30" s="1"/>
    </row>
    <row r="31" spans="1:15">
      <c r="A31" s="205"/>
      <c r="B31" s="206"/>
      <c r="C31" s="206"/>
      <c r="D31" s="206"/>
      <c r="E31" s="206"/>
      <c r="F31" s="206"/>
      <c r="G31" s="206"/>
      <c r="O31" s="1"/>
    </row>
    <row r="32" spans="1:15">
      <c r="O32" s="1"/>
    </row>
    <row r="33" spans="15:15">
      <c r="O33" s="1"/>
    </row>
    <row r="34" spans="15:15">
      <c r="O34" s="1"/>
    </row>
    <row r="35" spans="15:15">
      <c r="O35" s="1"/>
    </row>
    <row r="36" spans="15:15">
      <c r="O36" s="1"/>
    </row>
    <row r="37" spans="15:15">
      <c r="O37" s="1"/>
    </row>
    <row r="38" spans="15:15">
      <c r="O38" s="1"/>
    </row>
    <row r="39" spans="15:15">
      <c r="O39" s="1"/>
    </row>
    <row r="40" spans="15:15" ht="10.5" customHeight="1">
      <c r="O40" s="1"/>
    </row>
    <row r="41" spans="15:15" ht="32.25" customHeight="1">
      <c r="O41" s="1"/>
    </row>
  </sheetData>
  <sheetProtection password="C3EE" sheet="1" selectLockedCells="1"/>
  <mergeCells count="21">
    <mergeCell ref="A31:G31"/>
    <mergeCell ref="A15:L15"/>
    <mergeCell ref="G7:G9"/>
    <mergeCell ref="C7:C9"/>
    <mergeCell ref="D7:D9"/>
    <mergeCell ref="E7:E9"/>
    <mergeCell ref="F7:F9"/>
    <mergeCell ref="K14:L14"/>
    <mergeCell ref="A29:J29"/>
    <mergeCell ref="K13:L13"/>
    <mergeCell ref="A1:M1"/>
    <mergeCell ref="A4:B5"/>
    <mergeCell ref="C4:M4"/>
    <mergeCell ref="B7:B9"/>
    <mergeCell ref="M7:M9"/>
    <mergeCell ref="O7:O9"/>
    <mergeCell ref="H7:H9"/>
    <mergeCell ref="I7:I9"/>
    <mergeCell ref="J7:J9"/>
    <mergeCell ref="K7:K9"/>
    <mergeCell ref="L7:L9"/>
  </mergeCells>
  <pageMargins left="0.54" right="0.4" top="0.79" bottom="0.67" header="0.51181102362204722" footer="0.51181102362204722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Angelelli Giulia</dc:creator>
  <cp:keywords/>
  <dc:description/>
  <cp:lastModifiedBy>ursbo3</cp:lastModifiedBy>
  <cp:revision/>
  <dcterms:created xsi:type="dcterms:W3CDTF">1999-08-24T18:27:40Z</dcterms:created>
  <dcterms:modified xsi:type="dcterms:W3CDTF">2025-03-28T14:27:20Z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ore">
    <vt:lpwstr>*</vt:lpwstr>
  </property>
</Properties>
</file>